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activeTab="2"/>
  </bookViews>
  <sheets>
    <sheet name="ADTP 80% -BG" sheetId="6" r:id="rId1"/>
    <sheet name="Sheet1" sheetId="9" r:id="rId2"/>
    <sheet name="TSTP_80%" sheetId="8" r:id="rId3"/>
  </sheets>
  <definedNames>
    <definedName name="_xlnm.Print_Area" localSheetId="0">'ADTP 80% -BG'!$A$1:$P$54</definedName>
    <definedName name="_xlnm.Print_Area" localSheetId="2">'TSTP_80%'!#REF!</definedName>
    <definedName name="_xlnm.Print_Titles" localSheetId="0">'ADTP 80% -BG'!$1:$1</definedName>
    <definedName name="_xlnm.Print_Titles" localSheetId="2">'TSTP_80%'!#REF!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9" l="1"/>
  <c r="D27" i="9"/>
  <c r="E27" i="9"/>
  <c r="F27" i="9"/>
  <c r="G27" i="9"/>
  <c r="H27" i="9"/>
  <c r="O27" i="8" l="1"/>
  <c r="D40" i="8" l="1"/>
  <c r="P34" i="8"/>
  <c r="E34" i="8"/>
  <c r="D34" i="8"/>
  <c r="L33" i="8"/>
  <c r="N33" i="8" s="1"/>
  <c r="N34" i="8" s="1"/>
  <c r="J33" i="8"/>
  <c r="H33" i="8"/>
  <c r="F33" i="8"/>
  <c r="L32" i="8"/>
  <c r="O32" i="8" s="1"/>
  <c r="J32" i="8"/>
  <c r="H32" i="8"/>
  <c r="F32" i="8"/>
  <c r="L31" i="8"/>
  <c r="K31" i="8" s="1"/>
  <c r="J31" i="8"/>
  <c r="H31" i="8"/>
  <c r="F31" i="8"/>
  <c r="L30" i="8"/>
  <c r="L34" i="8" s="1"/>
  <c r="J30" i="8"/>
  <c r="H30" i="8"/>
  <c r="H34" i="8" s="1"/>
  <c r="F30" i="8"/>
  <c r="F34" i="8" s="1"/>
  <c r="L26" i="8"/>
  <c r="O26" i="8" s="1"/>
  <c r="J26" i="8"/>
  <c r="K26" i="8" s="1"/>
  <c r="H26" i="8"/>
  <c r="F26" i="8"/>
  <c r="L25" i="8"/>
  <c r="O25" i="8" s="1"/>
  <c r="J25" i="8"/>
  <c r="K25" i="8" s="1"/>
  <c r="H25" i="8"/>
  <c r="F25" i="8"/>
  <c r="L24" i="8"/>
  <c r="O24" i="8" s="1"/>
  <c r="J24" i="8"/>
  <c r="K24" i="8" s="1"/>
  <c r="H24" i="8"/>
  <c r="F24" i="8"/>
  <c r="L23" i="8"/>
  <c r="O23" i="8" s="1"/>
  <c r="J23" i="8"/>
  <c r="K23" i="8" s="1"/>
  <c r="H23" i="8"/>
  <c r="F23" i="8"/>
  <c r="L22" i="8"/>
  <c r="O22" i="8" s="1"/>
  <c r="J22" i="8"/>
  <c r="K22" i="8" s="1"/>
  <c r="H22" i="8"/>
  <c r="F22" i="8"/>
  <c r="L21" i="8"/>
  <c r="O21" i="8" s="1"/>
  <c r="J21" i="8"/>
  <c r="K21" i="8" s="1"/>
  <c r="H21" i="8"/>
  <c r="F21" i="8"/>
  <c r="L20" i="8"/>
  <c r="O20" i="8" s="1"/>
  <c r="J20" i="8"/>
  <c r="K20" i="8" s="1"/>
  <c r="H20" i="8"/>
  <c r="F20" i="8"/>
  <c r="D19" i="8"/>
  <c r="H19" i="8" s="1"/>
  <c r="L18" i="8"/>
  <c r="O18" i="8" s="1"/>
  <c r="J18" i="8"/>
  <c r="F18" i="8"/>
  <c r="D18" i="8"/>
  <c r="H18" i="8" s="1"/>
  <c r="P17" i="8"/>
  <c r="L17" i="8"/>
  <c r="O17" i="8" s="1"/>
  <c r="J17" i="8"/>
  <c r="E17" i="8"/>
  <c r="D17" i="8"/>
  <c r="D27" i="8" s="1"/>
  <c r="L15" i="8"/>
  <c r="O15" i="8" s="1"/>
  <c r="J15" i="8"/>
  <c r="H15" i="8"/>
  <c r="K15" i="8" s="1"/>
  <c r="F15" i="8"/>
  <c r="L14" i="8"/>
  <c r="O14" i="8" s="1"/>
  <c r="J14" i="8"/>
  <c r="K14" i="8" s="1"/>
  <c r="H14" i="8"/>
  <c r="F14" i="8"/>
  <c r="L13" i="8"/>
  <c r="O13" i="8" s="1"/>
  <c r="J13" i="8"/>
  <c r="H13" i="8"/>
  <c r="F13" i="8"/>
  <c r="L12" i="8"/>
  <c r="P12" i="8" s="1"/>
  <c r="J12" i="8"/>
  <c r="H12" i="8"/>
  <c r="E12" i="8"/>
  <c r="L11" i="8"/>
  <c r="N11" i="8" s="1"/>
  <c r="J11" i="8"/>
  <c r="H11" i="8"/>
  <c r="K11" i="8" s="1"/>
  <c r="F11" i="8"/>
  <c r="L10" i="8"/>
  <c r="O10" i="8" s="1"/>
  <c r="J10" i="8"/>
  <c r="K10" i="8" s="1"/>
  <c r="H10" i="8"/>
  <c r="F10" i="8"/>
  <c r="F27" i="8" s="1"/>
  <c r="F40" i="8" s="1"/>
  <c r="P9" i="8"/>
  <c r="L9" i="8"/>
  <c r="O9" i="8" s="1"/>
  <c r="J9" i="8"/>
  <c r="K9" i="8" s="1"/>
  <c r="H9" i="8"/>
  <c r="E9" i="8"/>
  <c r="P8" i="8"/>
  <c r="O8" i="8"/>
  <c r="L8" i="8"/>
  <c r="J8" i="8"/>
  <c r="H8" i="8"/>
  <c r="K8" i="8" s="1"/>
  <c r="E8" i="8"/>
  <c r="P7" i="8"/>
  <c r="L7" i="8"/>
  <c r="O7" i="8" s="1"/>
  <c r="J7" i="8"/>
  <c r="K7" i="8" s="1"/>
  <c r="H7" i="8"/>
  <c r="E7" i="8"/>
  <c r="P6" i="8"/>
  <c r="O6" i="8"/>
  <c r="L6" i="8"/>
  <c r="K6" i="8"/>
  <c r="J6" i="8"/>
  <c r="H6" i="8"/>
  <c r="E6" i="8"/>
  <c r="L5" i="8"/>
  <c r="P5" i="8" s="1"/>
  <c r="J5" i="8"/>
  <c r="H5" i="8"/>
  <c r="K5" i="8" s="1"/>
  <c r="E5" i="8"/>
  <c r="P4" i="8"/>
  <c r="L4" i="8"/>
  <c r="O4" i="8" s="1"/>
  <c r="J4" i="8"/>
  <c r="K4" i="8" s="1"/>
  <c r="H4" i="8"/>
  <c r="E4" i="8"/>
  <c r="P3" i="8"/>
  <c r="L3" i="8"/>
  <c r="J3" i="8"/>
  <c r="H3" i="8"/>
  <c r="P2" i="8"/>
  <c r="L2" i="8"/>
  <c r="J2" i="8"/>
  <c r="H2" i="8"/>
  <c r="E2" i="8"/>
  <c r="N2" i="8" s="1"/>
  <c r="K12" i="8" l="1"/>
  <c r="K3" i="8"/>
  <c r="J34" i="8"/>
  <c r="K33" i="8"/>
  <c r="K13" i="8"/>
  <c r="N27" i="8"/>
  <c r="G40" i="8"/>
  <c r="K18" i="8"/>
  <c r="D35" i="8"/>
  <c r="K17" i="8"/>
  <c r="N35" i="8"/>
  <c r="K2" i="8"/>
  <c r="H17" i="8"/>
  <c r="H27" i="8" s="1"/>
  <c r="J19" i="8"/>
  <c r="K19" i="8" s="1"/>
  <c r="K30" i="8"/>
  <c r="O31" i="8"/>
  <c r="K32" i="8"/>
  <c r="E19" i="8"/>
  <c r="P19" i="8" s="1"/>
  <c r="P27" i="8" s="1"/>
  <c r="P35" i="8" s="1"/>
  <c r="L19" i="8"/>
  <c r="O19" i="8" s="1"/>
  <c r="O30" i="8"/>
  <c r="O34" i="8" s="1"/>
  <c r="H40" i="8" l="1"/>
  <c r="M40" i="8" s="1"/>
  <c r="I40" i="8"/>
  <c r="H35" i="8"/>
  <c r="L27" i="8"/>
  <c r="L35" i="8" s="1"/>
  <c r="O35" i="8"/>
  <c r="J27" i="8"/>
  <c r="J40" i="8" s="1"/>
  <c r="E27" i="8"/>
  <c r="E40" i="8" s="1"/>
  <c r="K34" i="8"/>
  <c r="K27" i="8"/>
  <c r="O40" i="8" l="1"/>
  <c r="J35" i="8"/>
  <c r="N40" i="8"/>
  <c r="K35" i="8"/>
  <c r="P40" i="8" l="1"/>
  <c r="L40" i="8"/>
  <c r="K40" i="8"/>
  <c r="E33" i="6" l="1"/>
  <c r="F30" i="6"/>
  <c r="F31" i="6"/>
  <c r="F32" i="6"/>
  <c r="F29" i="6"/>
  <c r="F33" i="6" s="1"/>
  <c r="F21" i="6"/>
  <c r="F22" i="6"/>
  <c r="F23" i="6"/>
  <c r="F24" i="6"/>
  <c r="F25" i="6"/>
  <c r="F20" i="6"/>
  <c r="F19" i="6"/>
  <c r="F14" i="6"/>
  <c r="F13" i="6"/>
  <c r="F11" i="6"/>
  <c r="F10" i="6"/>
  <c r="E6" i="6"/>
  <c r="E7" i="6"/>
  <c r="E8" i="6"/>
  <c r="E9" i="6"/>
  <c r="E4" i="6"/>
  <c r="E2" i="6"/>
  <c r="P7" i="6" l="1"/>
  <c r="P8" i="6"/>
  <c r="P9" i="6"/>
  <c r="P6" i="6"/>
  <c r="P4" i="6"/>
  <c r="P3" i="6"/>
  <c r="P2" i="6"/>
  <c r="D39" i="6" l="1"/>
  <c r="P33" i="6"/>
  <c r="D33" i="6"/>
  <c r="L32" i="6"/>
  <c r="N32" i="6" s="1"/>
  <c r="N33" i="6" s="1"/>
  <c r="J32" i="6"/>
  <c r="H32" i="6"/>
  <c r="L31" i="6"/>
  <c r="O31" i="6" s="1"/>
  <c r="J31" i="6"/>
  <c r="H31" i="6"/>
  <c r="L30" i="6"/>
  <c r="O30" i="6" s="1"/>
  <c r="J30" i="6"/>
  <c r="H30" i="6"/>
  <c r="L29" i="6"/>
  <c r="O29" i="6" s="1"/>
  <c r="J29" i="6"/>
  <c r="H29" i="6"/>
  <c r="L25" i="6"/>
  <c r="O25" i="6" s="1"/>
  <c r="J25" i="6"/>
  <c r="H25" i="6"/>
  <c r="L24" i="6"/>
  <c r="O24" i="6" s="1"/>
  <c r="J24" i="6"/>
  <c r="H24" i="6"/>
  <c r="L23" i="6"/>
  <c r="O23" i="6" s="1"/>
  <c r="J23" i="6"/>
  <c r="H23" i="6"/>
  <c r="L22" i="6"/>
  <c r="O22" i="6" s="1"/>
  <c r="J22" i="6"/>
  <c r="H22" i="6"/>
  <c r="L21" i="6"/>
  <c r="O21" i="6" s="1"/>
  <c r="J21" i="6"/>
  <c r="H21" i="6"/>
  <c r="L20" i="6"/>
  <c r="O20" i="6" s="1"/>
  <c r="J20" i="6"/>
  <c r="H20" i="6"/>
  <c r="L19" i="6"/>
  <c r="O19" i="6" s="1"/>
  <c r="J19" i="6"/>
  <c r="H19" i="6"/>
  <c r="D17" i="6"/>
  <c r="D16" i="6"/>
  <c r="L14" i="6"/>
  <c r="O14" i="6" s="1"/>
  <c r="J14" i="6"/>
  <c r="H14" i="6"/>
  <c r="L13" i="6"/>
  <c r="O13" i="6" s="1"/>
  <c r="J13" i="6"/>
  <c r="H13" i="6"/>
  <c r="L12" i="6"/>
  <c r="P12" i="6" s="1"/>
  <c r="J12" i="6"/>
  <c r="H12" i="6"/>
  <c r="L11" i="6"/>
  <c r="N11" i="6" s="1"/>
  <c r="J11" i="6"/>
  <c r="H11" i="6"/>
  <c r="L10" i="6"/>
  <c r="O10" i="6" s="1"/>
  <c r="J10" i="6"/>
  <c r="H10" i="6"/>
  <c r="L9" i="6"/>
  <c r="O9" i="6" s="1"/>
  <c r="J9" i="6"/>
  <c r="H9" i="6"/>
  <c r="L8" i="6"/>
  <c r="O8" i="6" s="1"/>
  <c r="J8" i="6"/>
  <c r="H8" i="6"/>
  <c r="L7" i="6"/>
  <c r="O7" i="6" s="1"/>
  <c r="J7" i="6"/>
  <c r="H7" i="6"/>
  <c r="L6" i="6"/>
  <c r="O6" i="6" s="1"/>
  <c r="J6" i="6"/>
  <c r="H6" i="6"/>
  <c r="L5" i="6"/>
  <c r="P5" i="6" s="1"/>
  <c r="J5" i="6"/>
  <c r="H5" i="6"/>
  <c r="L4" i="6"/>
  <c r="O4" i="6" s="1"/>
  <c r="J4" i="6"/>
  <c r="H4" i="6"/>
  <c r="L3" i="6"/>
  <c r="J3" i="6"/>
  <c r="H3" i="6"/>
  <c r="L2" i="6"/>
  <c r="O2" i="6" s="1"/>
  <c r="J2" i="6"/>
  <c r="H2" i="6"/>
  <c r="K30" i="6" l="1"/>
  <c r="L17" i="6"/>
  <c r="O17" i="6" s="1"/>
  <c r="F17" i="6"/>
  <c r="F26" i="6" s="1"/>
  <c r="F39" i="6" s="1"/>
  <c r="J16" i="6"/>
  <c r="E16" i="6"/>
  <c r="K19" i="6"/>
  <c r="N26" i="6"/>
  <c r="N34" i="6" s="1"/>
  <c r="K20" i="6"/>
  <c r="K6" i="6"/>
  <c r="K10" i="6"/>
  <c r="K24" i="6"/>
  <c r="O33" i="6"/>
  <c r="K2" i="6"/>
  <c r="K9" i="6"/>
  <c r="K11" i="6"/>
  <c r="K31" i="6"/>
  <c r="K7" i="6"/>
  <c r="K12" i="6"/>
  <c r="K25" i="6"/>
  <c r="K32" i="6"/>
  <c r="K8" i="6"/>
  <c r="K13" i="6"/>
  <c r="K21" i="6"/>
  <c r="H33" i="6"/>
  <c r="K4" i="6"/>
  <c r="J33" i="6"/>
  <c r="K14" i="6"/>
  <c r="K5" i="6"/>
  <c r="K22" i="6"/>
  <c r="L16" i="6"/>
  <c r="O16" i="6" s="1"/>
  <c r="K23" i="6"/>
  <c r="K3" i="6"/>
  <c r="H17" i="6"/>
  <c r="L33" i="6"/>
  <c r="J17" i="6"/>
  <c r="K29" i="6"/>
  <c r="D18" i="6"/>
  <c r="H16" i="6"/>
  <c r="K16" i="6" s="1"/>
  <c r="D26" i="6" l="1"/>
  <c r="G39" i="6" s="1"/>
  <c r="E18" i="6"/>
  <c r="P18" i="6" s="1"/>
  <c r="P16" i="6"/>
  <c r="K17" i="6"/>
  <c r="K33" i="6"/>
  <c r="L18" i="6"/>
  <c r="J18" i="6"/>
  <c r="H18" i="6"/>
  <c r="H26" i="6" s="1"/>
  <c r="I39" i="6" s="1"/>
  <c r="P26" i="6" l="1"/>
  <c r="P34" i="6" s="1"/>
  <c r="E39" i="6" s="1"/>
  <c r="E26" i="6"/>
  <c r="N39" i="6"/>
  <c r="H34" i="6"/>
  <c r="K18" i="6"/>
  <c r="K26" i="6" s="1"/>
  <c r="K34" i="6" s="1"/>
  <c r="J26" i="6"/>
  <c r="D34" i="6"/>
  <c r="O18" i="6"/>
  <c r="O26" i="6" s="1"/>
  <c r="O34" i="6" s="1"/>
  <c r="L26" i="6"/>
  <c r="L34" i="6" s="1"/>
  <c r="O39" i="6" l="1"/>
  <c r="J39" i="6"/>
  <c r="L39" i="6" s="1"/>
  <c r="H39" i="6"/>
  <c r="M39" i="6" s="1"/>
  <c r="K39" i="6"/>
  <c r="J34" i="6"/>
  <c r="P39" i="6" l="1"/>
</calcChain>
</file>

<file path=xl/sharedStrings.xml><?xml version="1.0" encoding="utf-8"?>
<sst xmlns="http://schemas.openxmlformats.org/spreadsheetml/2006/main" count="311" uniqueCount="103">
  <si>
    <t>ক্রমিক নং</t>
  </si>
  <si>
    <t>বিবরণ</t>
  </si>
  <si>
    <t>মোট ব্যয়</t>
  </si>
  <si>
    <t>বহিরাগত প্রশিক্ষকের subsistence expense (মোট ১৬ ঘন্টা, ১ মাসে অনধিক ০৮ ঘন্টা)</t>
  </si>
  <si>
    <t>১৬ ঘন্টা x প্রতি ঘন্টা ২৫০০ টাকা</t>
  </si>
  <si>
    <t>প্রশিক্ষণ প্রদানকারী প্রতিষ্ঠানের প্রশিক্ষকের subsistence expense</t>
  </si>
  <si>
    <t>২ জন x ৪৩ দিন  x প্রতি দিন ২ ঘন্টা  x ৫০০ টাকা</t>
  </si>
  <si>
    <t>শিল্প প্রতিষ্ঠানের প্রশিক্ষকের subsistence expense</t>
  </si>
  <si>
    <t>২ জন x ৪৩ দিন  x প্রতি দিন ২ ঘন্টা  x ৬০০ টাকা</t>
  </si>
  <si>
    <t>প্রশিক্ষণার্থীর ভাতা (সাধারণ-১৫০০, নারী, প্রতিবন্ধী, ক্ষুদ্র নৃ-গোষ্ঠী-২০০০)</t>
  </si>
  <si>
    <t>২৪ জন  x ৩ মাস  x প্রতিমাস সর্বোচ্চ ২০০০ টাকা</t>
  </si>
  <si>
    <t>প্রশিক্ষণ কেন্দ্র/শিল্প কারখানার কোর্স সমন্বয়কের subsistence expense</t>
  </si>
  <si>
    <t>১ জন  x ৩ মাস  x প্রতিমাস ৪০০০ টাকা</t>
  </si>
  <si>
    <t>প্রশিক্ষণ কেন্দ্র/শিল্প কারখানা ল্যাব সহকারির subsistence expense</t>
  </si>
  <si>
    <t>১ জন  x ৩ মাস  x প্রতিমাস ৩০০০ টাকা</t>
  </si>
  <si>
    <t>প্রশিক্ষণ কেন্দ্রের সহায়ক কর্মচারীর subsistence expense</t>
  </si>
  <si>
    <t>১ জন  x ৪৫ দিন  x প্রতিদিন ১০০ টাকা</t>
  </si>
  <si>
    <t>শিল্প প্রতিষ্ঠানের সহায়ক কর্মচারীর subsistence expense</t>
  </si>
  <si>
    <t>প্রশিক্ষণ কেন্দ্র/শিল্প কারখানা-ব্যবস্থাপনা ব্যয়(প্রতি প্রতিষ্ঠান প্রতি ব্যাচ থোক) (৩ মাসের জন্য)</t>
  </si>
  <si>
    <t>৭৫০০ টাকা</t>
  </si>
  <si>
    <t>প্রশিক্ষণার্থীর যাতায়াত ব্যয়(উপস্থিতি সাপেক্ষে)</t>
  </si>
  <si>
    <t>২৪ জন x ৯০ দিন x প্রতিদিন ১০০ টাকা</t>
  </si>
  <si>
    <t>প্রশিক্ষণার্থীদের রিফ্রেশমেন্ট(চা-নাস্তা)</t>
  </si>
  <si>
    <t>২৪ জন x ৯০ দিন  x প্রতিদিন  ৪০ টাকা</t>
  </si>
  <si>
    <t>২৫ সেট x  প্রতি সেট ১৫০০ টাকা</t>
  </si>
  <si>
    <t>কাঁচামাল(প্রযোজ্য ক্ষেত্রে) (আন্ত: অকুপেশনে সমন্বয়যোগ্য)</t>
  </si>
  <si>
    <t>২৪ জন x ৩০০০ টাকা</t>
  </si>
  <si>
    <t>১০০০০ টাকা</t>
  </si>
  <si>
    <t>৫০০০ টাকা</t>
  </si>
  <si>
    <t>উদ্বোধনী/ সমাপনী অনুষ্ঠানের ব্যানার, ডেকোরেশন, আপ্যায়ন ও অন্যান্য(প্রতি প্রতিষ্ঠান প্রতি ব্যাচ থোক)</t>
  </si>
  <si>
    <t>৪০০০ টাকা</t>
  </si>
  <si>
    <t>উদ্বোধনী/ সমাপনী অনুষ্ঠানের দুপুরের/ রাতের খাবার</t>
  </si>
  <si>
    <t>৩০ জন x জন প্রতি ৪০০ টাকা</t>
  </si>
  <si>
    <t>সর্বমোট=</t>
  </si>
  <si>
    <t>প্রতিষ্ঠানভিত্তিক অন্যান্য ব্যয় বিভাজন:</t>
  </si>
  <si>
    <t>উদ্বোধনী/সমাপনী অনুষ্ঠানের ব্যয় বিভাজন:</t>
  </si>
  <si>
    <t>ক) প্রধান অতিথির সান্ড্রি গিফট</t>
  </si>
  <si>
    <t>৫০০০x১</t>
  </si>
  <si>
    <t>খ) সভাপতির সান্ড্রি গিফট</t>
  </si>
  <si>
    <t>৪০০০x১</t>
  </si>
  <si>
    <t>গ) বিশেষ অতিথির সান্ড্রি গিফট- ৩ জন</t>
  </si>
  <si>
    <r>
      <t xml:space="preserve">সরেজমিন মনিটরিং (আইএসসি/ এসোসিয়েশন-১টি, </t>
    </r>
    <r>
      <rPr>
        <sz val="10"/>
        <color rgb="FF000000"/>
        <rFont val="NikoshBAN"/>
      </rPr>
      <t>PMU</t>
    </r>
    <r>
      <rPr>
        <sz val="12"/>
        <color rgb="FF000000"/>
        <rFont val="NikoshBAN"/>
      </rPr>
      <t xml:space="preserve">-1টি, </t>
    </r>
    <r>
      <rPr>
        <sz val="10"/>
        <color rgb="FF000000"/>
        <rFont val="NikoshBAN"/>
      </rPr>
      <t>DTE</t>
    </r>
    <r>
      <rPr>
        <sz val="12"/>
        <color rgb="FF000000"/>
        <rFont val="NikoshBAN"/>
      </rPr>
      <t xml:space="preserve">-1টি, </t>
    </r>
    <r>
      <rPr>
        <sz val="10"/>
        <color rgb="FF000000"/>
        <rFont val="NikoshBAN"/>
      </rPr>
      <t>TMED</t>
    </r>
    <r>
      <rPr>
        <sz val="12"/>
        <color rgb="FF000000"/>
        <rFont val="NikoshBAN"/>
      </rPr>
      <t>-1টি) মোট ৪টি (প্রতি প্রতিষ্ঠান থোক)</t>
    </r>
  </si>
  <si>
    <t>৪ জন x  প্রতিবার ৪০০০ টাকা</t>
  </si>
  <si>
    <t>Industry partner</t>
  </si>
  <si>
    <t>Trainee</t>
  </si>
  <si>
    <t>STP</t>
  </si>
  <si>
    <t>Remarks</t>
  </si>
  <si>
    <t>Trainer, Skills Certificate required</t>
  </si>
  <si>
    <t>Persons/ Subsistances</t>
  </si>
  <si>
    <t>VAT</t>
  </si>
  <si>
    <t>IT</t>
  </si>
  <si>
    <t>Net  Payable</t>
  </si>
  <si>
    <t>ল্যাব/ওয়ার্কসপ চার্জ(ইউটিলিটি বিলসহ) (প্রতি প্রতিষ্ঠান প্রতি ব্যাচ থোক)</t>
  </si>
  <si>
    <r>
      <t>আইএসসি/এসসোসিয়েশন- ব্যবস্থাপনা ব্যয়</t>
    </r>
    <r>
      <rPr>
        <sz val="11"/>
        <color rgb="FF000000"/>
        <rFont val="NikoshBAN"/>
      </rPr>
      <t>(প্রতি প্রতিষ্ঠান প্রতি ব্যাচ থোক)</t>
    </r>
  </si>
  <si>
    <r>
      <t xml:space="preserve">প্রশিক্ষণ উপকরণ: </t>
    </r>
    <r>
      <rPr>
        <sz val="12"/>
        <color rgb="FF000000"/>
        <rFont val="NikoshBAN"/>
      </rPr>
      <t>প্রশিক্ষণ ম্যানুয়াল (সিবিএলএম), এসেট লোগো সম্বলিত ব্যাগ, প্যাড, কলম, পেনসিল, ইরেজার, সার্পনার, নাম সম্বলিত ব্যাচ</t>
    </r>
  </si>
  <si>
    <r>
      <t>সার্ভিস চার্জ+ওভারহেড খরচ/ভেন্যু ভাড়া (প্রযোজ্য ক্ষেত্রে)</t>
    </r>
    <r>
      <rPr>
        <sz val="11"/>
        <color rgb="FF000000"/>
        <rFont val="NikoshBAN"/>
      </rPr>
      <t xml:space="preserve"> প্রতি প্রতিষ্ঠান প্রতি ব্যাচ থোক) </t>
    </r>
  </si>
  <si>
    <r>
      <t>বিবিধ ব্যয় (ডকুমেন্টেশন: ভিডিও রেকর্ডিং/ ছবি,ফটোকপি, কুরিয়ার, টেলিফোন, স্টেশনারি, প্রশিক্ষণ প্রতিবেদন, প্রশিক্ষণার্থীদের সনদপত্র  এবং উন্নতমানের ফোল্ডারসহ, ব্যক্তিগত নিরাপত্তা সামগ্রী ও উপকরণ (ম্যাস্ক, স্যানিটাইজেশন), আইটি ও অন্যান্য)</t>
    </r>
    <r>
      <rPr>
        <sz val="11"/>
        <color rgb="FF000000"/>
        <rFont val="NikoshBAN"/>
      </rPr>
      <t xml:space="preserve"> (প্রতি প্রতিষ্ঠান প্রতি ব্যাচ থোক)</t>
    </r>
  </si>
  <si>
    <r>
      <t>প্রচারণা ও বিজ্ঞাপন (ব্যানার, পত্রিকা, ওয়েবসাইট, ইত্যাদি)</t>
    </r>
    <r>
      <rPr>
        <sz val="11"/>
        <color rgb="FF000000"/>
        <rFont val="NikoshBAN"/>
      </rPr>
      <t xml:space="preserve"> (প্রতি প্রতিষ্ঠান প্রতি ব্যাচ থোক)</t>
    </r>
  </si>
  <si>
    <t>Total Deduction</t>
  </si>
  <si>
    <t>Industry Partner</t>
  </si>
  <si>
    <t>Name of STP</t>
  </si>
  <si>
    <t>Number of Occupation/Batch</t>
  </si>
  <si>
    <t>SN</t>
  </si>
  <si>
    <t>(i)Registration Fee</t>
  </si>
  <si>
    <t>(ii)Assessor Fee</t>
  </si>
  <si>
    <t>24 জন x প্রতিজন 400 টাকা</t>
  </si>
  <si>
    <t>24 জন x প্রতিজন 500 টাকা</t>
  </si>
  <si>
    <t>2 জন x প্রতিজন 1000 টাকা =2000 টাকা</t>
  </si>
  <si>
    <t>NSDA/BTEB এর গাইডলাইন মোতাবেক এসেসমেন্ট এবং রিএসেসমেন্ট ফি (জনপ্রতি ১০০০-১৫০০/-) প্রযোজ্য ক্ষেত্রে রিএসেমেন্ট এর জন্য খরচ করা যাবে</t>
  </si>
  <si>
    <t xml:space="preserve">(iv)Assessor Refreshment ও </t>
  </si>
  <si>
    <t>Grand Total</t>
  </si>
  <si>
    <t>VAT Deduction</t>
  </si>
  <si>
    <t>IT Deduction</t>
  </si>
  <si>
    <t>-</t>
  </si>
  <si>
    <t>Max Non Stipend Amount</t>
  </si>
  <si>
    <t>Total VAT Deduction</t>
  </si>
  <si>
    <t>Total IT Deduction</t>
  </si>
  <si>
    <t>Max Non Stipend Net Payable</t>
  </si>
  <si>
    <t>Calculated Fixed Cost Per Batch</t>
  </si>
  <si>
    <t>Batch Dependent Net Cost</t>
  </si>
  <si>
    <t>abc</t>
  </si>
  <si>
    <t>২ জন x ৪৩ দিন  x প্রতি দিন ২ ঘন্টা  x 5০০ টাকা</t>
  </si>
  <si>
    <t>প্রতি ব্যাচ 6০০০ টাকা</t>
  </si>
  <si>
    <t>Total 80% of Non Stipend Amount</t>
  </si>
  <si>
    <t>Total VAT Deduction 80%</t>
  </si>
  <si>
    <t>Total IT Deduction 80%</t>
  </si>
  <si>
    <t xml:space="preserve">Net Paybale as 80% </t>
  </si>
  <si>
    <t>Net Paybale as 80% against Bank Gurantee</t>
  </si>
  <si>
    <t>IP and or STP</t>
  </si>
  <si>
    <t>VAT and IT Calculator</t>
  </si>
  <si>
    <t>Example VAT and IT</t>
  </si>
  <si>
    <t>ব্যয় খাত (TSTP)</t>
  </si>
  <si>
    <t>STP or IP</t>
  </si>
  <si>
    <t>ব্যয় খাত (ADTP)</t>
  </si>
  <si>
    <t>Non Subsistence Amount</t>
  </si>
  <si>
    <t>(iii)  Assessor Traveling Allowance</t>
  </si>
  <si>
    <t>(iii)  Assessor Traveling Allowance +(v) Raw Materials</t>
  </si>
  <si>
    <r>
      <t>আইএসসি/এসসোসিয়েশন- ব্যবস্থাপনা ব্যয়</t>
    </r>
    <r>
      <rPr>
        <sz val="10"/>
        <color rgb="FF000000"/>
        <rFont val="NikoshBAN"/>
      </rPr>
      <t>(প্রতি প্রতিষ্ঠান প্রতি ব্যাচ থোক)</t>
    </r>
  </si>
  <si>
    <r>
      <t xml:space="preserve">প্রশিক্ষণ উপকরণ: </t>
    </r>
    <r>
      <rPr>
        <sz val="10"/>
        <color rgb="FF000000"/>
        <rFont val="NikoshBAN"/>
      </rPr>
      <t>প্রশিক্ষণ ম্যানুয়াল (সিবিএলএম), এসেট লোগো সম্বলিত ব্যাগ, প্যাড, কলম, পেনসিল, ইরেজার, সার্পনার, নাম সম্বলিত ব্যাচ</t>
    </r>
  </si>
  <si>
    <r>
      <t>সার্ভিস চার্জ+ওভারহেড খরচ/ভেন্যু ভাড়া (প্রযোজ্য ক্ষেত্রে)</t>
    </r>
    <r>
      <rPr>
        <sz val="10"/>
        <color rgb="FF000000"/>
        <rFont val="NikoshBAN"/>
      </rPr>
      <t xml:space="preserve"> প্রতি প্রতিষ্ঠান প্রতি ব্যাচ থোক) </t>
    </r>
  </si>
  <si>
    <r>
      <t>বিবিধ ব্যয় (ডকুমেন্টেশন: ভিডিও রেকর্ডিং/ ছবি,ফটোকপি, কুরিয়ার, টেলিফোন, স্টেশনারি, প্রশিক্ষণ প্রতিবেদন, প্রশিক্ষণার্থীদের সনদপত্র  এবং উন্নতমানের ফোল্ডারসহ, ব্যক্তিগত নিরাপত্তা সামগ্রী ও উপকরণ (ম্যাস্ক, স্যানিটাইজেশন), আইটি ও অন্যান্য)</t>
    </r>
    <r>
      <rPr>
        <sz val="10"/>
        <color rgb="FF000000"/>
        <rFont val="NikoshBAN"/>
      </rPr>
      <t xml:space="preserve"> (প্রতি প্রতিষ্ঠান প্রতি ব্যাচ থোক)</t>
    </r>
  </si>
  <si>
    <r>
      <t>প্রচারণা ও বিজ্ঞাপন (ব্যানার, পত্রিকা, ওয়েবসাইট, ইত্যাদি)</t>
    </r>
    <r>
      <rPr>
        <sz val="10"/>
        <color rgb="FF000000"/>
        <rFont val="NikoshBAN"/>
      </rPr>
      <t xml:space="preserve"> (প্রতি প্রতিষ্ঠান প্রতি ব্যাচ থোক)</t>
    </r>
  </si>
  <si>
    <r>
      <t xml:space="preserve">সরেজমিন মনিটরিং (আইএসসি/ এসোসিয়েশন-১টি, </t>
    </r>
    <r>
      <rPr>
        <sz val="10"/>
        <color rgb="FF000000"/>
        <rFont val="NikoshBAN"/>
      </rPr>
      <t>PMU-1টি, DTE-1টি, TMED-1টি) মোট ৪টি (প্রতি প্রতিষ্ঠান থোক)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</si>
</sst>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#,##0.00"/>
  </numFmts>
  <fonts count="29">
    <font>
      <sz val="11"/>
      <color theme="1"/>
      <name val="Aptos Narrow"/>
      <family val="2"/>
      <scheme val="minor"/>
    </font>
    <font>
      <sz val="11"/>
      <color rgb="FF000000"/>
      <name val="NikoshBAN"/>
    </font>
    <font>
      <sz val="12"/>
      <color rgb="FF000000"/>
      <name val="NikoshBAN"/>
    </font>
    <font>
      <sz val="10"/>
      <color rgb="FF000000"/>
      <name val="NikoshBAN"/>
    </font>
    <font>
      <sz val="11"/>
      <color theme="1"/>
      <name val="NikoshBAN"/>
    </font>
    <font>
      <b/>
      <sz val="11"/>
      <color theme="1"/>
      <name val="NikoshBAN"/>
    </font>
    <font>
      <b/>
      <sz val="11"/>
      <color rgb="FFFF0000"/>
      <name val="NikoshBAN"/>
    </font>
    <font>
      <b/>
      <sz val="16"/>
      <color rgb="FFFF0000"/>
      <name val="NikoshBAN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00FF"/>
      <name val="Times New Roman"/>
      <family val="1"/>
    </font>
    <font>
      <sz val="11"/>
      <color rgb="FF0000FF"/>
      <name val="Times New Roman"/>
      <family val="1"/>
    </font>
    <font>
      <sz val="11"/>
      <name val="NikoshBAN"/>
    </font>
    <font>
      <sz val="11"/>
      <color rgb="FFFF0000"/>
      <name val="NikoshBAN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NikoshBAN"/>
    </font>
    <font>
      <b/>
      <sz val="10"/>
      <color theme="1"/>
      <name val="NikoshBAN"/>
    </font>
    <font>
      <sz val="10"/>
      <color rgb="FFFF0000"/>
      <name val="NikoshBAN"/>
    </font>
    <font>
      <sz val="10"/>
      <name val="NikoshBAN"/>
    </font>
    <font>
      <b/>
      <sz val="10"/>
      <color rgb="FFFF0000"/>
      <name val="NikoshBAN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0"/>
      <color rgb="FFFF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4" fillId="2" borderId="0" xfId="0" applyFont="1" applyFill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5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8" fillId="5" borderId="0" xfId="0" applyFont="1" applyFill="1"/>
    <xf numFmtId="0" fontId="18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3" fontId="20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3" fontId="0" fillId="5" borderId="0" xfId="0" applyNumberFormat="1" applyFill="1"/>
    <xf numFmtId="0" fontId="22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vertical="center" wrapText="1"/>
    </xf>
    <xf numFmtId="164" fontId="3" fillId="5" borderId="6" xfId="0" applyNumberFormat="1" applyFont="1" applyFill="1" applyBorder="1" applyAlignment="1">
      <alignment horizontal="right" vertical="center" wrapText="1"/>
    </xf>
    <xf numFmtId="164" fontId="3" fillId="5" borderId="6" xfId="0" applyNumberFormat="1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164" fontId="18" fillId="5" borderId="6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0" fontId="19" fillId="5" borderId="0" xfId="0" applyFont="1" applyFill="1"/>
    <xf numFmtId="0" fontId="18" fillId="5" borderId="0" xfId="0" applyFont="1" applyFill="1" applyAlignment="1">
      <alignment horizontal="left" wrapText="1"/>
    </xf>
    <xf numFmtId="0" fontId="18" fillId="5" borderId="0" xfId="0" applyFont="1" applyFill="1" applyAlignment="1">
      <alignment wrapText="1"/>
    </xf>
    <xf numFmtId="0" fontId="18" fillId="5" borderId="0" xfId="0" applyFont="1" applyFill="1" applyAlignment="1">
      <alignment horizontal="center" wrapText="1"/>
    </xf>
    <xf numFmtId="0" fontId="18" fillId="5" borderId="1" xfId="0" applyFont="1" applyFill="1" applyBorder="1"/>
    <xf numFmtId="0" fontId="18" fillId="5" borderId="1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wrapText="1"/>
    </xf>
    <xf numFmtId="0" fontId="18" fillId="5" borderId="1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wrapText="1"/>
    </xf>
    <xf numFmtId="0" fontId="19" fillId="5" borderId="1" xfId="0" applyFont="1" applyFill="1" applyBorder="1" applyAlignment="1">
      <alignment horizontal="center" wrapText="1"/>
    </xf>
    <xf numFmtId="0" fontId="22" fillId="4" borderId="0" xfId="0" applyFont="1" applyFill="1" applyAlignment="1">
      <alignment wrapText="1"/>
    </xf>
    <xf numFmtId="0" fontId="19" fillId="4" borderId="7" xfId="0" applyFont="1" applyFill="1" applyBorder="1" applyAlignment="1">
      <alignment horizontal="center" wrapText="1"/>
    </xf>
    <xf numFmtId="0" fontId="18" fillId="4" borderId="0" xfId="0" applyFont="1" applyFill="1" applyAlignment="1">
      <alignment horizontal="center" wrapText="1"/>
    </xf>
    <xf numFmtId="0" fontId="18" fillId="4" borderId="0" xfId="0" applyFont="1" applyFill="1"/>
    <xf numFmtId="0" fontId="18" fillId="5" borderId="0" xfId="0" applyFont="1" applyFill="1" applyAlignment="1">
      <alignment horizontal="left"/>
    </xf>
    <xf numFmtId="0" fontId="18" fillId="5" borderId="0" xfId="0" applyFont="1" applyFill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 applyProtection="1">
      <alignment horizontal="center" vertical="center" wrapText="1"/>
      <protection locked="0"/>
    </xf>
    <xf numFmtId="0" fontId="17" fillId="5" borderId="1" xfId="0" applyFont="1" applyFill="1" applyBorder="1" applyAlignment="1" applyProtection="1">
      <alignment horizontal="left" vertical="center" wrapText="1"/>
      <protection locked="0"/>
    </xf>
    <xf numFmtId="0" fontId="23" fillId="5" borderId="1" xfId="0" applyFont="1" applyFill="1" applyBorder="1" applyAlignment="1" applyProtection="1">
      <alignment horizontal="center" vertical="center" wrapText="1"/>
      <protection locked="0"/>
    </xf>
    <xf numFmtId="0" fontId="24" fillId="5" borderId="1" xfId="0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Protection="1">
      <protection locked="0"/>
    </xf>
    <xf numFmtId="0" fontId="26" fillId="5" borderId="1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 applyProtection="1">
      <alignment horizontal="left"/>
      <protection locked="0"/>
    </xf>
    <xf numFmtId="0" fontId="18" fillId="5" borderId="0" xfId="0" applyFont="1" applyFill="1" applyAlignment="1" applyProtection="1">
      <alignment horizontal="center"/>
      <protection locked="0"/>
    </xf>
    <xf numFmtId="0" fontId="2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18" fillId="5" borderId="4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right" vertical="center" wrapText="1"/>
    </xf>
    <xf numFmtId="0" fontId="19" fillId="5" borderId="4" xfId="0" applyFont="1" applyFill="1" applyBorder="1" applyAlignment="1">
      <alignment horizontal="right" vertical="center" wrapText="1"/>
    </xf>
    <xf numFmtId="0" fontId="19" fillId="5" borderId="5" xfId="0" applyFont="1" applyFill="1" applyBorder="1" applyAlignment="1">
      <alignment horizontal="right" vertical="center" wrapText="1"/>
    </xf>
    <xf numFmtId="0" fontId="18" fillId="5" borderId="2" xfId="0" applyFont="1" applyFill="1" applyBorder="1" applyAlignment="1">
      <alignment wrapText="1"/>
    </xf>
    <xf numFmtId="0" fontId="18" fillId="5" borderId="8" xfId="0" applyFont="1" applyFill="1" applyBorder="1" applyAlignment="1">
      <alignment wrapText="1"/>
    </xf>
    <xf numFmtId="0" fontId="18" fillId="5" borderId="6" xfId="0" applyFont="1" applyFill="1" applyBorder="1" applyAlignment="1">
      <alignment wrapText="1"/>
    </xf>
    <xf numFmtId="0" fontId="19" fillId="4" borderId="7" xfId="0" applyFont="1" applyFill="1" applyBorder="1" applyAlignment="1">
      <alignment horizont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view="pageBreakPreview" topLeftCell="C1" zoomScale="85" zoomScaleNormal="115" zoomScaleSheetLayoutView="85" workbookViewId="0">
      <pane ySplit="1" topLeftCell="A2" activePane="bottomLeft" state="frozen"/>
      <selection pane="bottomLeft" activeCell="I38" sqref="I38"/>
    </sheetView>
  </sheetViews>
  <sheetFormatPr defaultColWidth="9.125" defaultRowHeight="14.25"/>
  <cols>
    <col min="1" max="1" width="7.75" style="1" customWidth="1"/>
    <col min="2" max="2" width="37.625" style="39" customWidth="1"/>
    <col min="3" max="3" width="20.25" style="1" customWidth="1"/>
    <col min="4" max="4" width="13.75" style="1" customWidth="1"/>
    <col min="5" max="5" width="17.875" style="1" customWidth="1"/>
    <col min="6" max="6" width="17.25" style="1" customWidth="1"/>
    <col min="7" max="7" width="14.25" style="1" customWidth="1"/>
    <col min="8" max="8" width="10.375" style="1" customWidth="1"/>
    <col min="9" max="9" width="11.375" style="1" bestFit="1" customWidth="1"/>
    <col min="10" max="10" width="14" style="1" customWidth="1"/>
    <col min="11" max="11" width="15.625" style="50" customWidth="1"/>
    <col min="12" max="12" width="18.25" style="50" customWidth="1"/>
    <col min="13" max="13" width="16.25" style="2" customWidth="1"/>
    <col min="14" max="14" width="11.875" style="1" customWidth="1"/>
    <col min="15" max="15" width="13.625" style="1" bestFit="1" customWidth="1"/>
    <col min="16" max="16" width="16.375" style="1" bestFit="1" customWidth="1"/>
    <col min="17" max="16384" width="9.125" style="1"/>
  </cols>
  <sheetData>
    <row r="1" spans="1:16" s="4" customFormat="1" ht="30">
      <c r="A1" s="3" t="s">
        <v>0</v>
      </c>
      <c r="B1" s="31" t="s">
        <v>93</v>
      </c>
      <c r="C1" s="3" t="s">
        <v>1</v>
      </c>
      <c r="D1" s="3" t="s">
        <v>2</v>
      </c>
      <c r="E1" s="3" t="s">
        <v>48</v>
      </c>
      <c r="F1" s="3" t="s">
        <v>94</v>
      </c>
      <c r="G1" s="3" t="s">
        <v>49</v>
      </c>
      <c r="H1" s="3" t="s">
        <v>71</v>
      </c>
      <c r="I1" s="3" t="s">
        <v>50</v>
      </c>
      <c r="J1" s="3" t="s">
        <v>72</v>
      </c>
      <c r="K1" s="40" t="s">
        <v>58</v>
      </c>
      <c r="L1" s="40" t="s">
        <v>51</v>
      </c>
      <c r="M1" s="3" t="s">
        <v>46</v>
      </c>
      <c r="N1" s="3" t="s">
        <v>43</v>
      </c>
      <c r="O1" s="3" t="s">
        <v>45</v>
      </c>
      <c r="P1" s="3" t="s">
        <v>48</v>
      </c>
    </row>
    <row r="2" spans="1:16" s="4" customFormat="1" ht="28.5">
      <c r="A2" s="5">
        <v>1</v>
      </c>
      <c r="B2" s="32" t="s">
        <v>3</v>
      </c>
      <c r="C2" s="5" t="s">
        <v>4</v>
      </c>
      <c r="D2" s="5">
        <v>40000</v>
      </c>
      <c r="E2" s="5">
        <f>D2</f>
        <v>40000</v>
      </c>
      <c r="F2" s="5"/>
      <c r="G2" s="5">
        <v>0</v>
      </c>
      <c r="H2" s="5">
        <f>D2*G2/100</f>
        <v>0</v>
      </c>
      <c r="I2" s="5">
        <v>0</v>
      </c>
      <c r="J2" s="5">
        <f>I2*D2/100</f>
        <v>0</v>
      </c>
      <c r="K2" s="41">
        <f>J2+H2</f>
        <v>0</v>
      </c>
      <c r="L2" s="41">
        <f t="shared" ref="L2:L14" si="0">D2-(G2*D2/100)-(I2*D2/100)</f>
        <v>40000</v>
      </c>
      <c r="M2" s="5" t="s">
        <v>88</v>
      </c>
      <c r="N2" s="5"/>
      <c r="O2" s="5">
        <f>L2</f>
        <v>40000</v>
      </c>
      <c r="P2" s="5">
        <f>D2</f>
        <v>40000</v>
      </c>
    </row>
    <row r="3" spans="1:16" s="4" customFormat="1" ht="42.75">
      <c r="A3" s="5">
        <v>2</v>
      </c>
      <c r="B3" s="71" t="s">
        <v>5</v>
      </c>
      <c r="C3" s="5" t="s">
        <v>6</v>
      </c>
      <c r="D3" s="5">
        <v>68800</v>
      </c>
      <c r="E3" s="70">
        <v>68800</v>
      </c>
      <c r="F3" s="5"/>
      <c r="G3" s="5">
        <v>0</v>
      </c>
      <c r="H3" s="5">
        <f t="shared" ref="H3:H25" si="1">D3*G3/100</f>
        <v>0</v>
      </c>
      <c r="I3" s="5">
        <v>0</v>
      </c>
      <c r="J3" s="5">
        <f t="shared" ref="J3:J25" si="2">I3*D3/100</f>
        <v>0</v>
      </c>
      <c r="K3" s="41">
        <f t="shared" ref="K3:K25" si="3">J3+H3</f>
        <v>0</v>
      </c>
      <c r="L3" s="41">
        <f t="shared" si="0"/>
        <v>68800</v>
      </c>
      <c r="M3" s="5" t="s">
        <v>47</v>
      </c>
      <c r="N3" s="5"/>
      <c r="O3" s="5"/>
      <c r="P3" s="70">
        <f>D3</f>
        <v>68800</v>
      </c>
    </row>
    <row r="4" spans="1:16" s="4" customFormat="1" ht="28.5">
      <c r="A4" s="5">
        <v>3</v>
      </c>
      <c r="B4" s="32" t="s">
        <v>7</v>
      </c>
      <c r="C4" s="5" t="s">
        <v>81</v>
      </c>
      <c r="D4" s="5">
        <v>86000</v>
      </c>
      <c r="E4" s="5">
        <f>D4</f>
        <v>86000</v>
      </c>
      <c r="F4" s="5"/>
      <c r="G4" s="5">
        <v>0</v>
      </c>
      <c r="H4" s="5">
        <f t="shared" si="1"/>
        <v>0</v>
      </c>
      <c r="I4" s="5">
        <v>0</v>
      </c>
      <c r="J4" s="5">
        <f t="shared" si="2"/>
        <v>0</v>
      </c>
      <c r="K4" s="41">
        <f t="shared" si="3"/>
        <v>0</v>
      </c>
      <c r="L4" s="41">
        <f t="shared" si="0"/>
        <v>86000</v>
      </c>
      <c r="M4" s="5" t="s">
        <v>45</v>
      </c>
      <c r="N4" s="5"/>
      <c r="O4" s="5">
        <f>L4</f>
        <v>86000</v>
      </c>
      <c r="P4" s="5">
        <f>D4</f>
        <v>86000</v>
      </c>
    </row>
    <row r="5" spans="1:16" s="4" customFormat="1" ht="42.75">
      <c r="A5" s="5">
        <v>4</v>
      </c>
      <c r="B5" s="71" t="s">
        <v>9</v>
      </c>
      <c r="C5" s="5" t="s">
        <v>10</v>
      </c>
      <c r="D5" s="5">
        <v>126000</v>
      </c>
      <c r="E5" s="18">
        <v>126000</v>
      </c>
      <c r="F5" s="5"/>
      <c r="G5" s="5">
        <v>0</v>
      </c>
      <c r="H5" s="5">
        <f t="shared" si="1"/>
        <v>0</v>
      </c>
      <c r="I5" s="5">
        <v>0</v>
      </c>
      <c r="J5" s="5">
        <f t="shared" si="2"/>
        <v>0</v>
      </c>
      <c r="K5" s="41">
        <f t="shared" si="3"/>
        <v>0</v>
      </c>
      <c r="L5" s="41">
        <f t="shared" si="0"/>
        <v>126000</v>
      </c>
      <c r="M5" s="5" t="s">
        <v>44</v>
      </c>
      <c r="N5" s="5"/>
      <c r="O5" s="5"/>
      <c r="P5" s="18">
        <f>L5</f>
        <v>126000</v>
      </c>
    </row>
    <row r="6" spans="1:16" s="4" customFormat="1" ht="28.5">
      <c r="A6" s="5">
        <v>5</v>
      </c>
      <c r="B6" s="32" t="s">
        <v>11</v>
      </c>
      <c r="C6" s="5" t="s">
        <v>12</v>
      </c>
      <c r="D6" s="5">
        <v>12000</v>
      </c>
      <c r="E6" s="63">
        <f t="shared" ref="E6:E9" si="4">D6</f>
        <v>12000</v>
      </c>
      <c r="F6" s="5"/>
      <c r="G6" s="5">
        <v>0</v>
      </c>
      <c r="H6" s="5">
        <f t="shared" si="1"/>
        <v>0</v>
      </c>
      <c r="I6" s="5">
        <v>0</v>
      </c>
      <c r="J6" s="5">
        <f t="shared" si="2"/>
        <v>0</v>
      </c>
      <c r="K6" s="41">
        <f t="shared" si="3"/>
        <v>0</v>
      </c>
      <c r="L6" s="41">
        <f t="shared" si="0"/>
        <v>12000</v>
      </c>
      <c r="M6" s="5" t="s">
        <v>45</v>
      </c>
      <c r="N6" s="5"/>
      <c r="O6" s="5">
        <f>L6</f>
        <v>12000</v>
      </c>
      <c r="P6" s="5">
        <f>D6</f>
        <v>12000</v>
      </c>
    </row>
    <row r="7" spans="1:16" s="4" customFormat="1" ht="28.5">
      <c r="A7" s="5">
        <v>6</v>
      </c>
      <c r="B7" s="32" t="s">
        <v>13</v>
      </c>
      <c r="C7" s="5" t="s">
        <v>14</v>
      </c>
      <c r="D7" s="5">
        <v>9000</v>
      </c>
      <c r="E7" s="63">
        <f t="shared" si="4"/>
        <v>9000</v>
      </c>
      <c r="F7" s="5"/>
      <c r="G7" s="5">
        <v>0</v>
      </c>
      <c r="H7" s="5">
        <f t="shared" si="1"/>
        <v>0</v>
      </c>
      <c r="I7" s="5">
        <v>0</v>
      </c>
      <c r="J7" s="5">
        <f t="shared" si="2"/>
        <v>0</v>
      </c>
      <c r="K7" s="41">
        <f t="shared" si="3"/>
        <v>0</v>
      </c>
      <c r="L7" s="41">
        <f t="shared" si="0"/>
        <v>9000</v>
      </c>
      <c r="M7" s="5" t="s">
        <v>45</v>
      </c>
      <c r="N7" s="5"/>
      <c r="O7" s="5">
        <f t="shared" ref="O7:O10" si="5">L7</f>
        <v>9000</v>
      </c>
      <c r="P7" s="5">
        <f t="shared" ref="P7:P9" si="6">D7</f>
        <v>9000</v>
      </c>
    </row>
    <row r="8" spans="1:16" s="4" customFormat="1" ht="28.5">
      <c r="A8" s="5">
        <v>7</v>
      </c>
      <c r="B8" s="32" t="s">
        <v>15</v>
      </c>
      <c r="C8" s="5" t="s">
        <v>16</v>
      </c>
      <c r="D8" s="5">
        <v>4500</v>
      </c>
      <c r="E8" s="63">
        <f t="shared" si="4"/>
        <v>4500</v>
      </c>
      <c r="F8" s="5"/>
      <c r="G8" s="5">
        <v>0</v>
      </c>
      <c r="H8" s="5">
        <f t="shared" si="1"/>
        <v>0</v>
      </c>
      <c r="I8" s="5">
        <v>0</v>
      </c>
      <c r="J8" s="5">
        <f t="shared" si="2"/>
        <v>0</v>
      </c>
      <c r="K8" s="41">
        <f t="shared" si="3"/>
        <v>0</v>
      </c>
      <c r="L8" s="41">
        <f t="shared" si="0"/>
        <v>4500</v>
      </c>
      <c r="M8" s="5" t="s">
        <v>45</v>
      </c>
      <c r="N8" s="5"/>
      <c r="O8" s="5">
        <f t="shared" si="5"/>
        <v>4500</v>
      </c>
      <c r="P8" s="5">
        <f t="shared" si="6"/>
        <v>4500</v>
      </c>
    </row>
    <row r="9" spans="1:16" s="4" customFormat="1" ht="28.5">
      <c r="A9" s="5">
        <v>8</v>
      </c>
      <c r="B9" s="32" t="s">
        <v>17</v>
      </c>
      <c r="C9" s="5" t="s">
        <v>16</v>
      </c>
      <c r="D9" s="5">
        <v>4500</v>
      </c>
      <c r="E9" s="63">
        <f t="shared" si="4"/>
        <v>4500</v>
      </c>
      <c r="F9" s="5"/>
      <c r="G9" s="5">
        <v>0</v>
      </c>
      <c r="H9" s="5">
        <f t="shared" si="1"/>
        <v>0</v>
      </c>
      <c r="I9" s="5">
        <v>0</v>
      </c>
      <c r="J9" s="5">
        <f t="shared" si="2"/>
        <v>0</v>
      </c>
      <c r="K9" s="41">
        <f t="shared" si="3"/>
        <v>0</v>
      </c>
      <c r="L9" s="41">
        <f t="shared" si="0"/>
        <v>4500</v>
      </c>
      <c r="M9" s="5" t="s">
        <v>45</v>
      </c>
      <c r="N9" s="5"/>
      <c r="O9" s="5">
        <f t="shared" si="5"/>
        <v>4500</v>
      </c>
      <c r="P9" s="5">
        <f t="shared" si="6"/>
        <v>4500</v>
      </c>
    </row>
    <row r="10" spans="1:16" s="4" customFormat="1" ht="42.75">
      <c r="A10" s="5">
        <v>9</v>
      </c>
      <c r="B10" s="32" t="s">
        <v>18</v>
      </c>
      <c r="C10" s="5" t="s">
        <v>19</v>
      </c>
      <c r="D10" s="5">
        <v>7500</v>
      </c>
      <c r="E10" s="5"/>
      <c r="F10" s="5">
        <f>D10</f>
        <v>7500</v>
      </c>
      <c r="G10" s="5">
        <v>15</v>
      </c>
      <c r="H10" s="5">
        <f t="shared" si="1"/>
        <v>1125</v>
      </c>
      <c r="I10" s="5">
        <v>20</v>
      </c>
      <c r="J10" s="5">
        <f t="shared" si="2"/>
        <v>1500</v>
      </c>
      <c r="K10" s="41">
        <f t="shared" si="3"/>
        <v>2625</v>
      </c>
      <c r="L10" s="41">
        <f t="shared" si="0"/>
        <v>4875</v>
      </c>
      <c r="M10" s="5" t="s">
        <v>45</v>
      </c>
      <c r="N10" s="5"/>
      <c r="O10" s="5">
        <f t="shared" si="5"/>
        <v>4875</v>
      </c>
      <c r="P10" s="5"/>
    </row>
    <row r="11" spans="1:16" s="4" customFormat="1" ht="28.5">
      <c r="A11" s="5">
        <v>10</v>
      </c>
      <c r="B11" s="32" t="s">
        <v>53</v>
      </c>
      <c r="C11" s="5" t="s">
        <v>82</v>
      </c>
      <c r="D11" s="5">
        <v>6000</v>
      </c>
      <c r="E11" s="5"/>
      <c r="F11" s="5">
        <f>D11</f>
        <v>6000</v>
      </c>
      <c r="G11" s="5">
        <v>15</v>
      </c>
      <c r="H11" s="5">
        <f t="shared" si="1"/>
        <v>900</v>
      </c>
      <c r="I11" s="5">
        <v>20</v>
      </c>
      <c r="J11" s="5">
        <f t="shared" si="2"/>
        <v>1200</v>
      </c>
      <c r="K11" s="41">
        <f t="shared" si="3"/>
        <v>2100</v>
      </c>
      <c r="L11" s="41">
        <f t="shared" si="0"/>
        <v>3900</v>
      </c>
      <c r="M11" s="5" t="s">
        <v>59</v>
      </c>
      <c r="N11" s="5">
        <f>L11</f>
        <v>3900</v>
      </c>
      <c r="O11" s="5"/>
      <c r="P11" s="5"/>
    </row>
    <row r="12" spans="1:16" s="4" customFormat="1" ht="28.5">
      <c r="A12" s="5">
        <v>11</v>
      </c>
      <c r="B12" s="71" t="s">
        <v>20</v>
      </c>
      <c r="C12" s="5" t="s">
        <v>21</v>
      </c>
      <c r="D12" s="5">
        <v>150100</v>
      </c>
      <c r="E12" s="18">
        <v>150100</v>
      </c>
      <c r="F12" s="5"/>
      <c r="G12" s="5">
        <v>0</v>
      </c>
      <c r="H12" s="5">
        <f t="shared" si="1"/>
        <v>0</v>
      </c>
      <c r="I12" s="5">
        <v>0</v>
      </c>
      <c r="J12" s="5">
        <f t="shared" si="2"/>
        <v>0</v>
      </c>
      <c r="K12" s="41">
        <f t="shared" si="3"/>
        <v>0</v>
      </c>
      <c r="L12" s="41">
        <f t="shared" si="0"/>
        <v>150100</v>
      </c>
      <c r="M12" s="5" t="s">
        <v>44</v>
      </c>
      <c r="N12" s="5"/>
      <c r="O12" s="5"/>
      <c r="P12" s="18">
        <f>L12</f>
        <v>150100</v>
      </c>
    </row>
    <row r="13" spans="1:16" s="4" customFormat="1" ht="60">
      <c r="A13" s="5">
        <v>12</v>
      </c>
      <c r="B13" s="32" t="s">
        <v>54</v>
      </c>
      <c r="C13" s="5" t="s">
        <v>24</v>
      </c>
      <c r="D13" s="5">
        <v>37500</v>
      </c>
      <c r="E13" s="5"/>
      <c r="F13" s="5">
        <f>D13</f>
        <v>37500</v>
      </c>
      <c r="G13" s="5">
        <v>15</v>
      </c>
      <c r="H13" s="5">
        <f t="shared" si="1"/>
        <v>5625</v>
      </c>
      <c r="I13" s="5">
        <v>20</v>
      </c>
      <c r="J13" s="5">
        <f t="shared" si="2"/>
        <v>7500</v>
      </c>
      <c r="K13" s="41">
        <f t="shared" si="3"/>
        <v>13125</v>
      </c>
      <c r="L13" s="41">
        <f t="shared" si="0"/>
        <v>24375</v>
      </c>
      <c r="M13" s="5" t="s">
        <v>92</v>
      </c>
      <c r="N13" s="5"/>
      <c r="O13" s="5">
        <f>L13</f>
        <v>24375</v>
      </c>
      <c r="P13" s="5"/>
    </row>
    <row r="14" spans="1:16" s="4" customFormat="1" ht="28.5">
      <c r="A14" s="5">
        <v>13</v>
      </c>
      <c r="B14" s="33" t="s">
        <v>25</v>
      </c>
      <c r="C14" s="6" t="s">
        <v>26</v>
      </c>
      <c r="D14" s="6">
        <v>72000</v>
      </c>
      <c r="E14" s="6"/>
      <c r="F14" s="5">
        <f>D14</f>
        <v>72000</v>
      </c>
      <c r="G14" s="6">
        <v>15</v>
      </c>
      <c r="H14" s="5">
        <f t="shared" si="1"/>
        <v>10800</v>
      </c>
      <c r="I14" s="6">
        <v>20</v>
      </c>
      <c r="J14" s="5">
        <f t="shared" si="2"/>
        <v>14400</v>
      </c>
      <c r="K14" s="41">
        <f t="shared" si="3"/>
        <v>25200</v>
      </c>
      <c r="L14" s="42">
        <f t="shared" si="0"/>
        <v>46800</v>
      </c>
      <c r="M14" s="6" t="s">
        <v>45</v>
      </c>
      <c r="N14" s="6"/>
      <c r="O14" s="6">
        <f>L14</f>
        <v>46800</v>
      </c>
      <c r="P14" s="6"/>
    </row>
    <row r="15" spans="1:16" s="4" customFormat="1">
      <c r="A15" s="7">
        <v>14</v>
      </c>
      <c r="B15" s="131" t="s">
        <v>68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</row>
    <row r="16" spans="1:16" s="4" customFormat="1" ht="28.5">
      <c r="A16" s="5"/>
      <c r="B16" s="34" t="s">
        <v>63</v>
      </c>
      <c r="C16" s="8" t="s">
        <v>65</v>
      </c>
      <c r="D16" s="9">
        <f>24*400</f>
        <v>9600</v>
      </c>
      <c r="E16" s="9">
        <f>D16</f>
        <v>9600</v>
      </c>
      <c r="F16" s="9"/>
      <c r="G16" s="10">
        <v>0</v>
      </c>
      <c r="H16" s="5">
        <f t="shared" si="1"/>
        <v>0</v>
      </c>
      <c r="I16" s="10">
        <v>0</v>
      </c>
      <c r="J16" s="5">
        <f t="shared" si="2"/>
        <v>0</v>
      </c>
      <c r="K16" s="41">
        <f t="shared" si="3"/>
        <v>0</v>
      </c>
      <c r="L16" s="43">
        <f t="shared" ref="L16:L19" si="7">D16-(G16*D16/100)-(I16*D16/100)</f>
        <v>9600</v>
      </c>
      <c r="M16" s="11" t="s">
        <v>45</v>
      </c>
      <c r="N16" s="11"/>
      <c r="O16" s="12">
        <f t="shared" ref="O16:O25" si="8">L16</f>
        <v>9600</v>
      </c>
      <c r="P16" s="12">
        <f>E16</f>
        <v>9600</v>
      </c>
    </row>
    <row r="17" spans="1:16" s="4" customFormat="1" ht="28.5">
      <c r="A17" s="5"/>
      <c r="B17" s="35" t="s">
        <v>64</v>
      </c>
      <c r="C17" s="13" t="s">
        <v>66</v>
      </c>
      <c r="D17" s="14">
        <f>24*500</f>
        <v>12000</v>
      </c>
      <c r="E17" s="9"/>
      <c r="F17" s="14">
        <f>D17</f>
        <v>12000</v>
      </c>
      <c r="G17" s="15">
        <v>0</v>
      </c>
      <c r="H17" s="5">
        <f t="shared" si="1"/>
        <v>0</v>
      </c>
      <c r="I17" s="15">
        <v>20</v>
      </c>
      <c r="J17" s="5">
        <f t="shared" si="2"/>
        <v>2400</v>
      </c>
      <c r="K17" s="41">
        <f t="shared" si="3"/>
        <v>2400</v>
      </c>
      <c r="L17" s="44">
        <f t="shared" si="7"/>
        <v>9600</v>
      </c>
      <c r="M17" s="5" t="s">
        <v>45</v>
      </c>
      <c r="N17" s="5"/>
      <c r="O17" s="16">
        <f t="shared" si="8"/>
        <v>9600</v>
      </c>
      <c r="P17" s="5"/>
    </row>
    <row r="18" spans="1:16" s="4" customFormat="1" ht="28.5">
      <c r="A18" s="5"/>
      <c r="B18" s="35" t="s">
        <v>96</v>
      </c>
      <c r="C18" s="13"/>
      <c r="D18" s="14">
        <f>36000-D16-D17-D19</f>
        <v>12400</v>
      </c>
      <c r="E18" s="9">
        <f t="shared" ref="E18" si="9">D18</f>
        <v>12400</v>
      </c>
      <c r="F18" s="14"/>
      <c r="G18" s="15">
        <v>0</v>
      </c>
      <c r="H18" s="5">
        <f t="shared" si="1"/>
        <v>0</v>
      </c>
      <c r="I18" s="15">
        <v>0</v>
      </c>
      <c r="J18" s="5">
        <f t="shared" si="2"/>
        <v>0</v>
      </c>
      <c r="K18" s="41">
        <f t="shared" si="3"/>
        <v>0</v>
      </c>
      <c r="L18" s="44">
        <f t="shared" si="7"/>
        <v>12400</v>
      </c>
      <c r="M18" s="5" t="s">
        <v>45</v>
      </c>
      <c r="N18" s="5"/>
      <c r="O18" s="16">
        <f t="shared" si="8"/>
        <v>12400</v>
      </c>
      <c r="P18" s="16">
        <f>E18</f>
        <v>12400</v>
      </c>
    </row>
    <row r="19" spans="1:16" s="4" customFormat="1" ht="28.5">
      <c r="A19" s="5"/>
      <c r="B19" s="35" t="s">
        <v>69</v>
      </c>
      <c r="C19" s="13" t="s">
        <v>67</v>
      </c>
      <c r="D19" s="14">
        <v>2000</v>
      </c>
      <c r="E19" s="9"/>
      <c r="F19" s="14">
        <f>D19</f>
        <v>2000</v>
      </c>
      <c r="G19" s="15">
        <v>15</v>
      </c>
      <c r="H19" s="5">
        <f t="shared" si="1"/>
        <v>300</v>
      </c>
      <c r="I19" s="15">
        <v>20</v>
      </c>
      <c r="J19" s="5">
        <f t="shared" si="2"/>
        <v>400</v>
      </c>
      <c r="K19" s="41">
        <f t="shared" si="3"/>
        <v>700</v>
      </c>
      <c r="L19" s="44">
        <f t="shared" si="7"/>
        <v>1300</v>
      </c>
      <c r="M19" s="5" t="s">
        <v>45</v>
      </c>
      <c r="N19" s="5"/>
      <c r="O19" s="16">
        <f t="shared" si="8"/>
        <v>1300</v>
      </c>
      <c r="P19" s="5"/>
    </row>
    <row r="20" spans="1:16" s="4" customFormat="1" ht="42.75">
      <c r="A20" s="5">
        <v>15</v>
      </c>
      <c r="B20" s="32" t="s">
        <v>55</v>
      </c>
      <c r="C20" s="5" t="s">
        <v>27</v>
      </c>
      <c r="D20" s="5">
        <v>10000</v>
      </c>
      <c r="E20" s="5"/>
      <c r="F20" s="5">
        <f>D20</f>
        <v>10000</v>
      </c>
      <c r="G20" s="5">
        <v>15</v>
      </c>
      <c r="H20" s="5">
        <f t="shared" si="1"/>
        <v>1500</v>
      </c>
      <c r="I20" s="5">
        <v>20</v>
      </c>
      <c r="J20" s="5">
        <f t="shared" si="2"/>
        <v>2000</v>
      </c>
      <c r="K20" s="41">
        <f t="shared" si="3"/>
        <v>3500</v>
      </c>
      <c r="L20" s="41">
        <f t="shared" ref="L20:L25" si="10">D20-(G20*D20/100)-(I20*D20/100)</f>
        <v>6500</v>
      </c>
      <c r="M20" s="5" t="s">
        <v>45</v>
      </c>
      <c r="N20" s="5"/>
      <c r="O20" s="16">
        <f t="shared" si="8"/>
        <v>6500</v>
      </c>
      <c r="P20" s="5"/>
    </row>
    <row r="21" spans="1:16" s="4" customFormat="1" ht="28.5">
      <c r="A21" s="5">
        <v>16</v>
      </c>
      <c r="B21" s="32" t="s">
        <v>52</v>
      </c>
      <c r="C21" s="5" t="s">
        <v>27</v>
      </c>
      <c r="D21" s="5">
        <v>10000</v>
      </c>
      <c r="E21" s="5"/>
      <c r="F21" s="5">
        <f t="shared" ref="F21:F25" si="11">D21</f>
        <v>10000</v>
      </c>
      <c r="G21" s="5">
        <v>15</v>
      </c>
      <c r="H21" s="5">
        <f t="shared" si="1"/>
        <v>1500</v>
      </c>
      <c r="I21" s="5">
        <v>20</v>
      </c>
      <c r="J21" s="5">
        <f t="shared" si="2"/>
        <v>2000</v>
      </c>
      <c r="K21" s="41">
        <f t="shared" si="3"/>
        <v>3500</v>
      </c>
      <c r="L21" s="41">
        <f t="shared" si="10"/>
        <v>6500</v>
      </c>
      <c r="M21" s="5" t="s">
        <v>45</v>
      </c>
      <c r="N21" s="5"/>
      <c r="O21" s="16">
        <f t="shared" si="8"/>
        <v>6500</v>
      </c>
      <c r="P21" s="5"/>
    </row>
    <row r="22" spans="1:16" s="4" customFormat="1" ht="99.75">
      <c r="A22" s="5">
        <v>17</v>
      </c>
      <c r="B22" s="32" t="s">
        <v>56</v>
      </c>
      <c r="C22" s="5" t="s">
        <v>27</v>
      </c>
      <c r="D22" s="5">
        <v>10000</v>
      </c>
      <c r="E22" s="5"/>
      <c r="F22" s="5">
        <f t="shared" si="11"/>
        <v>10000</v>
      </c>
      <c r="G22" s="5">
        <v>15</v>
      </c>
      <c r="H22" s="5">
        <f t="shared" si="1"/>
        <v>1500</v>
      </c>
      <c r="I22" s="5">
        <v>20</v>
      </c>
      <c r="J22" s="5">
        <f t="shared" si="2"/>
        <v>2000</v>
      </c>
      <c r="K22" s="41">
        <f t="shared" si="3"/>
        <v>3500</v>
      </c>
      <c r="L22" s="41">
        <f t="shared" si="10"/>
        <v>6500</v>
      </c>
      <c r="M22" s="5" t="s">
        <v>45</v>
      </c>
      <c r="N22" s="5"/>
      <c r="O22" s="16">
        <f t="shared" si="8"/>
        <v>6500</v>
      </c>
      <c r="P22" s="5"/>
    </row>
    <row r="23" spans="1:16" s="4" customFormat="1" ht="42.75">
      <c r="A23" s="5">
        <v>18</v>
      </c>
      <c r="B23" s="32" t="s">
        <v>57</v>
      </c>
      <c r="C23" s="5" t="s">
        <v>28</v>
      </c>
      <c r="D23" s="5">
        <v>5000</v>
      </c>
      <c r="E23" s="5"/>
      <c r="F23" s="5">
        <f t="shared" si="11"/>
        <v>5000</v>
      </c>
      <c r="G23" s="5">
        <v>15</v>
      </c>
      <c r="H23" s="5">
        <f t="shared" si="1"/>
        <v>750</v>
      </c>
      <c r="I23" s="5">
        <v>20</v>
      </c>
      <c r="J23" s="5">
        <f t="shared" si="2"/>
        <v>1000</v>
      </c>
      <c r="K23" s="41">
        <f t="shared" si="3"/>
        <v>1750</v>
      </c>
      <c r="L23" s="41">
        <f t="shared" si="10"/>
        <v>3250</v>
      </c>
      <c r="M23" s="5" t="s">
        <v>45</v>
      </c>
      <c r="N23" s="5"/>
      <c r="O23" s="16">
        <f t="shared" si="8"/>
        <v>3250</v>
      </c>
      <c r="P23" s="5"/>
    </row>
    <row r="24" spans="1:16" s="4" customFormat="1" ht="42.75">
      <c r="A24" s="5">
        <v>19</v>
      </c>
      <c r="B24" s="32" t="s">
        <v>29</v>
      </c>
      <c r="C24" s="5" t="s">
        <v>30</v>
      </c>
      <c r="D24" s="5">
        <v>4000</v>
      </c>
      <c r="E24" s="5"/>
      <c r="F24" s="5">
        <f t="shared" si="11"/>
        <v>4000</v>
      </c>
      <c r="G24" s="5">
        <v>15</v>
      </c>
      <c r="H24" s="5">
        <f t="shared" si="1"/>
        <v>600</v>
      </c>
      <c r="I24" s="5">
        <v>20</v>
      </c>
      <c r="J24" s="5">
        <f t="shared" si="2"/>
        <v>800</v>
      </c>
      <c r="K24" s="41">
        <f t="shared" si="3"/>
        <v>1400</v>
      </c>
      <c r="L24" s="41">
        <f t="shared" si="10"/>
        <v>2600</v>
      </c>
      <c r="M24" s="5" t="s">
        <v>45</v>
      </c>
      <c r="N24" s="5"/>
      <c r="O24" s="16">
        <f t="shared" si="8"/>
        <v>2600</v>
      </c>
      <c r="P24" s="5"/>
    </row>
    <row r="25" spans="1:16" s="4" customFormat="1" ht="28.5">
      <c r="A25" s="5">
        <v>20</v>
      </c>
      <c r="B25" s="32" t="s">
        <v>31</v>
      </c>
      <c r="C25" s="5" t="s">
        <v>32</v>
      </c>
      <c r="D25" s="5">
        <v>12000</v>
      </c>
      <c r="E25" s="5"/>
      <c r="F25" s="5">
        <f t="shared" si="11"/>
        <v>12000</v>
      </c>
      <c r="G25" s="5">
        <v>15</v>
      </c>
      <c r="H25" s="5">
        <f t="shared" si="1"/>
        <v>1800</v>
      </c>
      <c r="I25" s="5">
        <v>20</v>
      </c>
      <c r="J25" s="5">
        <f t="shared" si="2"/>
        <v>2400</v>
      </c>
      <c r="K25" s="41">
        <f t="shared" si="3"/>
        <v>4200</v>
      </c>
      <c r="L25" s="41">
        <f t="shared" si="10"/>
        <v>7800</v>
      </c>
      <c r="M25" s="5" t="s">
        <v>45</v>
      </c>
      <c r="N25" s="5"/>
      <c r="O25" s="16">
        <f t="shared" si="8"/>
        <v>7800</v>
      </c>
      <c r="P25" s="5"/>
    </row>
    <row r="26" spans="1:16" s="4" customFormat="1" ht="20.25">
      <c r="A26" s="132" t="s">
        <v>33</v>
      </c>
      <c r="B26" s="133"/>
      <c r="C26" s="134"/>
      <c r="D26" s="17">
        <f>SUM(D2:D25)</f>
        <v>710900</v>
      </c>
      <c r="E26" s="17">
        <f t="shared" ref="E26:F26" si="12">SUM(E2:E25)</f>
        <v>522900</v>
      </c>
      <c r="F26" s="17">
        <f t="shared" si="12"/>
        <v>188000</v>
      </c>
      <c r="G26" s="5" t="s">
        <v>73</v>
      </c>
      <c r="H26" s="3">
        <f>SUM(H2:H25)</f>
        <v>26400</v>
      </c>
      <c r="I26" s="5" t="s">
        <v>73</v>
      </c>
      <c r="J26" s="5">
        <f>SUM(J2:J25)</f>
        <v>37600</v>
      </c>
      <c r="K26" s="45">
        <f>SUM(K2:K25)</f>
        <v>64000</v>
      </c>
      <c r="L26" s="45">
        <f>SUM(L2:L25)</f>
        <v>646900</v>
      </c>
      <c r="M26" s="5"/>
      <c r="N26" s="18">
        <f>SUM(N2:N25)</f>
        <v>3900</v>
      </c>
      <c r="O26" s="18">
        <f>SUM(O2:O25)</f>
        <v>298100</v>
      </c>
      <c r="P26" s="18">
        <f>SUM(P2:P25)</f>
        <v>522900</v>
      </c>
    </row>
    <row r="27" spans="1:16" s="4" customFormat="1" ht="15">
      <c r="A27" s="19" t="s">
        <v>34</v>
      </c>
      <c r="B27" s="36"/>
      <c r="C27" s="20"/>
      <c r="D27" s="20"/>
      <c r="E27" s="20"/>
      <c r="F27" s="20"/>
      <c r="G27" s="20"/>
      <c r="H27" s="20"/>
      <c r="I27" s="20"/>
      <c r="J27" s="20"/>
      <c r="K27" s="46"/>
      <c r="L27" s="46"/>
      <c r="M27" s="21"/>
      <c r="N27" s="20"/>
      <c r="O27" s="20"/>
      <c r="P27" s="20"/>
    </row>
    <row r="28" spans="1:16" s="4" customFormat="1">
      <c r="A28" s="22" t="s">
        <v>35</v>
      </c>
      <c r="B28" s="37"/>
      <c r="C28" s="23"/>
      <c r="D28" s="23"/>
      <c r="E28" s="23"/>
      <c r="F28" s="23"/>
      <c r="G28" s="23"/>
      <c r="H28" s="23"/>
      <c r="I28" s="23"/>
      <c r="J28" s="23"/>
      <c r="K28" s="47"/>
      <c r="L28" s="47"/>
      <c r="M28" s="24"/>
      <c r="N28" s="23"/>
      <c r="O28" s="23"/>
      <c r="P28" s="23"/>
    </row>
    <row r="29" spans="1:16" s="4" customFormat="1">
      <c r="A29" s="135">
        <v>21</v>
      </c>
      <c r="B29" s="37" t="s">
        <v>36</v>
      </c>
      <c r="C29" s="23" t="s">
        <v>37</v>
      </c>
      <c r="D29" s="23">
        <v>5000</v>
      </c>
      <c r="E29" s="23"/>
      <c r="F29" s="23">
        <f>D29</f>
        <v>5000</v>
      </c>
      <c r="G29" s="23">
        <v>15</v>
      </c>
      <c r="H29" s="5">
        <f t="shared" ref="H29:H32" si="13">D29*G29/100</f>
        <v>750</v>
      </c>
      <c r="I29" s="23">
        <v>20</v>
      </c>
      <c r="J29" s="5">
        <f t="shared" ref="J29:J32" si="14">I29*D29/100</f>
        <v>1000</v>
      </c>
      <c r="K29" s="47">
        <f t="shared" ref="K29:K32" si="15">D29-L29</f>
        <v>1750</v>
      </c>
      <c r="L29" s="47">
        <f>D29-(G29*D29/100)-(I29*D29/100)</f>
        <v>3250</v>
      </c>
      <c r="M29" s="24" t="s">
        <v>45</v>
      </c>
      <c r="N29" s="23"/>
      <c r="O29" s="23">
        <f t="shared" ref="O29:O31" si="16">L29</f>
        <v>3250</v>
      </c>
      <c r="P29" s="23"/>
    </row>
    <row r="30" spans="1:16" s="4" customFormat="1">
      <c r="A30" s="136"/>
      <c r="B30" s="37" t="s">
        <v>38</v>
      </c>
      <c r="C30" s="23" t="s">
        <v>39</v>
      </c>
      <c r="D30" s="23">
        <v>4000</v>
      </c>
      <c r="E30" s="23"/>
      <c r="F30" s="23">
        <f t="shared" ref="F30:F32" si="17">D30</f>
        <v>4000</v>
      </c>
      <c r="G30" s="23">
        <v>15</v>
      </c>
      <c r="H30" s="5">
        <f t="shared" si="13"/>
        <v>600</v>
      </c>
      <c r="I30" s="23">
        <v>20</v>
      </c>
      <c r="J30" s="5">
        <f t="shared" si="14"/>
        <v>800</v>
      </c>
      <c r="K30" s="47">
        <f t="shared" si="15"/>
        <v>1400</v>
      </c>
      <c r="L30" s="47">
        <f>D30-(G30*D30/100)-(I30*D30/100)</f>
        <v>2600</v>
      </c>
      <c r="M30" s="24" t="s">
        <v>45</v>
      </c>
      <c r="N30" s="23"/>
      <c r="O30" s="23">
        <f t="shared" si="16"/>
        <v>2600</v>
      </c>
      <c r="P30" s="23"/>
    </row>
    <row r="31" spans="1:16" s="4" customFormat="1">
      <c r="A31" s="137"/>
      <c r="B31" s="37" t="s">
        <v>40</v>
      </c>
      <c r="C31" s="23" t="s">
        <v>39</v>
      </c>
      <c r="D31" s="23">
        <v>12000</v>
      </c>
      <c r="E31" s="23"/>
      <c r="F31" s="23">
        <f t="shared" si="17"/>
        <v>12000</v>
      </c>
      <c r="G31" s="23">
        <v>15</v>
      </c>
      <c r="H31" s="5">
        <f t="shared" si="13"/>
        <v>1800</v>
      </c>
      <c r="I31" s="23">
        <v>20</v>
      </c>
      <c r="J31" s="5">
        <f t="shared" si="14"/>
        <v>2400</v>
      </c>
      <c r="K31" s="47">
        <f t="shared" si="15"/>
        <v>4200</v>
      </c>
      <c r="L31" s="47">
        <f>D31-(G31*D31/100)-(I31*D31/100)</f>
        <v>7800</v>
      </c>
      <c r="M31" s="24" t="s">
        <v>45</v>
      </c>
      <c r="N31" s="23"/>
      <c r="O31" s="23">
        <f t="shared" si="16"/>
        <v>7800</v>
      </c>
      <c r="P31" s="23"/>
    </row>
    <row r="32" spans="1:16" s="4" customFormat="1" ht="44.25">
      <c r="A32" s="23">
        <v>22</v>
      </c>
      <c r="B32" s="37" t="s">
        <v>41</v>
      </c>
      <c r="C32" s="23" t="s">
        <v>42</v>
      </c>
      <c r="D32" s="23">
        <v>16000</v>
      </c>
      <c r="E32" s="23"/>
      <c r="F32" s="23">
        <f t="shared" si="17"/>
        <v>16000</v>
      </c>
      <c r="G32" s="23">
        <v>15</v>
      </c>
      <c r="H32" s="5">
        <f t="shared" si="13"/>
        <v>2400</v>
      </c>
      <c r="I32" s="23">
        <v>20</v>
      </c>
      <c r="J32" s="5">
        <f t="shared" si="14"/>
        <v>3200</v>
      </c>
      <c r="K32" s="47">
        <f t="shared" si="15"/>
        <v>5600</v>
      </c>
      <c r="L32" s="47">
        <f>D32-(G32*D32/100)-(I32*D32/100)</f>
        <v>10400</v>
      </c>
      <c r="M32" s="24" t="s">
        <v>59</v>
      </c>
      <c r="N32" s="23">
        <f>L32</f>
        <v>10400</v>
      </c>
      <c r="O32" s="23"/>
      <c r="P32" s="23"/>
    </row>
    <row r="33" spans="1:16" s="4" customFormat="1" ht="15">
      <c r="A33" s="132" t="s">
        <v>33</v>
      </c>
      <c r="B33" s="133"/>
      <c r="C33" s="134"/>
      <c r="D33" s="25">
        <f>SUM(D29:D32)</f>
        <v>37000</v>
      </c>
      <c r="E33" s="25">
        <f t="shared" ref="E33:F33" si="18">SUM(E29:E32)</f>
        <v>0</v>
      </c>
      <c r="F33" s="25">
        <f t="shared" si="18"/>
        <v>37000</v>
      </c>
      <c r="G33" s="25" t="s">
        <v>73</v>
      </c>
      <c r="H33" s="25">
        <f>SUM(H29:H32)</f>
        <v>5550</v>
      </c>
      <c r="I33" s="25" t="s">
        <v>73</v>
      </c>
      <c r="J33" s="25">
        <f>SUM(J29:J32)</f>
        <v>7400</v>
      </c>
      <c r="K33" s="48">
        <f>SUM(K29:K32)</f>
        <v>12950</v>
      </c>
      <c r="L33" s="48">
        <f>SUM(L29:L32)</f>
        <v>24050</v>
      </c>
      <c r="M33" s="26"/>
      <c r="N33" s="25">
        <f>SUM(N29:N32)</f>
        <v>10400</v>
      </c>
      <c r="O33" s="25">
        <f t="shared" ref="O33:P33" si="19">SUM(O29:O32)</f>
        <v>13650</v>
      </c>
      <c r="P33" s="25">
        <f t="shared" si="19"/>
        <v>0</v>
      </c>
    </row>
    <row r="34" spans="1:16" s="4" customFormat="1" ht="20.25">
      <c r="A34" s="138" t="s">
        <v>70</v>
      </c>
      <c r="B34" s="138"/>
      <c r="C34" s="138"/>
      <c r="D34" s="28">
        <f>D33+D26</f>
        <v>747900</v>
      </c>
      <c r="E34" s="28"/>
      <c r="F34" s="28"/>
      <c r="G34" s="27"/>
      <c r="H34" s="29">
        <f t="shared" ref="H34:J34" si="20">H33+H26</f>
        <v>31950</v>
      </c>
      <c r="I34" s="29"/>
      <c r="J34" s="29">
        <f t="shared" si="20"/>
        <v>45000</v>
      </c>
      <c r="K34" s="49">
        <f>K33+K26</f>
        <v>76950</v>
      </c>
      <c r="L34" s="49">
        <f>L33+L26</f>
        <v>670950</v>
      </c>
      <c r="M34" s="21"/>
      <c r="N34" s="29">
        <f>N33+N26</f>
        <v>14300</v>
      </c>
      <c r="O34" s="29">
        <f>O33+O26</f>
        <v>311750</v>
      </c>
      <c r="P34" s="29">
        <f>P33+P26</f>
        <v>522900</v>
      </c>
    </row>
    <row r="35" spans="1:16" s="4" customFormat="1">
      <c r="B35" s="38"/>
      <c r="M35" s="30"/>
    </row>
    <row r="36" spans="1:16" s="64" customFormat="1" ht="15">
      <c r="B36" s="65" t="s">
        <v>89</v>
      </c>
      <c r="M36" s="66"/>
    </row>
    <row r="37" spans="1:16" s="4" customFormat="1" ht="45">
      <c r="A37" s="51" t="s">
        <v>62</v>
      </c>
      <c r="B37" s="51" t="s">
        <v>60</v>
      </c>
      <c r="C37" s="51" t="s">
        <v>61</v>
      </c>
      <c r="D37" s="51" t="s">
        <v>79</v>
      </c>
      <c r="E37" s="3" t="s">
        <v>48</v>
      </c>
      <c r="F37" s="3" t="s">
        <v>94</v>
      </c>
      <c r="G37" s="52" t="s">
        <v>78</v>
      </c>
      <c r="H37" s="53" t="s">
        <v>74</v>
      </c>
      <c r="I37" s="51" t="s">
        <v>75</v>
      </c>
      <c r="J37" s="51" t="s">
        <v>76</v>
      </c>
      <c r="K37" s="53" t="s">
        <v>58</v>
      </c>
      <c r="L37" s="51" t="s">
        <v>77</v>
      </c>
      <c r="M37" s="54" t="s">
        <v>83</v>
      </c>
      <c r="N37" s="55" t="s">
        <v>84</v>
      </c>
      <c r="O37" s="55" t="s">
        <v>85</v>
      </c>
      <c r="P37" s="54" t="s">
        <v>86</v>
      </c>
    </row>
    <row r="38" spans="1:16" s="4" customFormat="1" ht="15">
      <c r="A38" s="51">
        <v>1</v>
      </c>
      <c r="B38" s="51">
        <v>2</v>
      </c>
      <c r="C38" s="51">
        <v>3</v>
      </c>
      <c r="D38" s="51">
        <v>4</v>
      </c>
      <c r="E38" s="51">
        <v>5</v>
      </c>
      <c r="F38" s="51">
        <v>6</v>
      </c>
      <c r="G38" s="51">
        <v>7</v>
      </c>
      <c r="H38" s="51">
        <v>8</v>
      </c>
      <c r="I38" s="51">
        <v>9</v>
      </c>
      <c r="J38" s="51">
        <v>10</v>
      </c>
      <c r="K38" s="51">
        <v>11</v>
      </c>
      <c r="L38" s="51">
        <v>12</v>
      </c>
      <c r="M38" s="51">
        <v>13</v>
      </c>
      <c r="N38" s="51">
        <v>14</v>
      </c>
      <c r="O38" s="51">
        <v>15</v>
      </c>
      <c r="P38" s="51">
        <v>16</v>
      </c>
    </row>
    <row r="39" spans="1:16" ht="15">
      <c r="A39" s="57">
        <v>1</v>
      </c>
      <c r="B39" s="58" t="s">
        <v>80</v>
      </c>
      <c r="C39" s="57">
        <v>5</v>
      </c>
      <c r="D39" s="57">
        <f>37000/C39</f>
        <v>7400</v>
      </c>
      <c r="E39" s="57">
        <f>P34</f>
        <v>522900</v>
      </c>
      <c r="F39" s="57">
        <f>F26</f>
        <v>188000</v>
      </c>
      <c r="G39" s="59">
        <f>D26+D39</f>
        <v>718300</v>
      </c>
      <c r="H39" s="60">
        <f>G39-P34</f>
        <v>195400</v>
      </c>
      <c r="I39" s="57">
        <f>H26+D39*0.15</f>
        <v>27510</v>
      </c>
      <c r="J39" s="57">
        <f>J26+D39*0.2</f>
        <v>39080</v>
      </c>
      <c r="K39" s="60">
        <f>I39+J39</f>
        <v>66590</v>
      </c>
      <c r="L39" s="57">
        <f>H39-I39-J39</f>
        <v>128810</v>
      </c>
      <c r="M39" s="61">
        <f>H39*0.8</f>
        <v>156320</v>
      </c>
      <c r="N39" s="61">
        <f>I39*0.8</f>
        <v>22008</v>
      </c>
      <c r="O39" s="61">
        <f>J39*0.8</f>
        <v>31264</v>
      </c>
      <c r="P39" s="61">
        <f>M39-N39-O39</f>
        <v>103048</v>
      </c>
    </row>
    <row r="40" spans="1:16" ht="15">
      <c r="A40" s="57"/>
      <c r="B40" s="58"/>
      <c r="C40" s="57"/>
      <c r="D40" s="57"/>
      <c r="E40" s="57"/>
      <c r="F40" s="57"/>
      <c r="G40" s="57"/>
      <c r="H40" s="60"/>
      <c r="I40" s="57"/>
      <c r="J40" s="57"/>
      <c r="K40" s="57"/>
      <c r="L40" s="57"/>
      <c r="M40" s="62"/>
      <c r="N40" s="62"/>
      <c r="O40" s="62"/>
      <c r="P40" s="62"/>
    </row>
    <row r="41" spans="1:16">
      <c r="K41" s="1"/>
      <c r="L41" s="1"/>
    </row>
    <row r="42" spans="1:16">
      <c r="K42" s="1"/>
      <c r="L42" s="1"/>
    </row>
    <row r="43" spans="1:16">
      <c r="K43" s="1"/>
      <c r="L43" s="1"/>
    </row>
    <row r="44" spans="1:16">
      <c r="K44" s="1"/>
      <c r="L44" s="1"/>
    </row>
    <row r="45" spans="1:16" s="67" customFormat="1" ht="15">
      <c r="B45" s="68" t="s">
        <v>90</v>
      </c>
      <c r="M45" s="69"/>
    </row>
    <row r="46" spans="1:16" ht="45">
      <c r="A46" s="51" t="s">
        <v>62</v>
      </c>
      <c r="B46" s="51" t="s">
        <v>60</v>
      </c>
      <c r="C46" s="51" t="s">
        <v>61</v>
      </c>
      <c r="D46" s="51" t="s">
        <v>79</v>
      </c>
      <c r="E46" s="3" t="s">
        <v>48</v>
      </c>
      <c r="F46" s="3" t="s">
        <v>94</v>
      </c>
      <c r="G46" s="52" t="s">
        <v>78</v>
      </c>
      <c r="H46" s="53" t="s">
        <v>74</v>
      </c>
      <c r="I46" s="51" t="s">
        <v>75</v>
      </c>
      <c r="J46" s="51" t="s">
        <v>76</v>
      </c>
      <c r="K46" s="53" t="s">
        <v>58</v>
      </c>
      <c r="L46" s="51" t="s">
        <v>77</v>
      </c>
      <c r="M46" s="54" t="s">
        <v>83</v>
      </c>
      <c r="N46" s="55" t="s">
        <v>84</v>
      </c>
      <c r="O46" s="55" t="s">
        <v>85</v>
      </c>
      <c r="P46" s="54" t="s">
        <v>87</v>
      </c>
    </row>
    <row r="47" spans="1:16" ht="15">
      <c r="A47" s="51">
        <v>1</v>
      </c>
      <c r="B47" s="51">
        <v>2</v>
      </c>
      <c r="C47" s="51">
        <v>3</v>
      </c>
      <c r="D47" s="51">
        <v>4</v>
      </c>
      <c r="E47" s="51">
        <v>624000</v>
      </c>
      <c r="F47" s="51">
        <v>188000</v>
      </c>
      <c r="G47" s="51">
        <v>5</v>
      </c>
      <c r="H47" s="51">
        <v>6</v>
      </c>
      <c r="I47" s="51">
        <v>7</v>
      </c>
      <c r="J47" s="51">
        <v>8</v>
      </c>
      <c r="K47" s="51">
        <v>9</v>
      </c>
      <c r="L47" s="51">
        <v>10</v>
      </c>
      <c r="M47" s="51">
        <v>11</v>
      </c>
      <c r="N47" s="51">
        <v>12</v>
      </c>
      <c r="O47" s="51">
        <v>13</v>
      </c>
      <c r="P47" s="51">
        <v>14</v>
      </c>
    </row>
    <row r="48" spans="1:16" ht="15">
      <c r="A48" s="56">
        <v>1</v>
      </c>
      <c r="B48" s="56" t="s">
        <v>80</v>
      </c>
      <c r="C48" s="56">
        <v>1</v>
      </c>
      <c r="D48" s="56">
        <v>37000</v>
      </c>
      <c r="E48" s="56">
        <v>624000</v>
      </c>
      <c r="F48" s="56">
        <v>188000</v>
      </c>
      <c r="G48" s="56">
        <v>849000</v>
      </c>
      <c r="H48" s="56">
        <v>247000</v>
      </c>
      <c r="I48" s="56">
        <v>31950</v>
      </c>
      <c r="J48" s="56">
        <v>22500</v>
      </c>
      <c r="K48" s="56">
        <v>54450</v>
      </c>
      <c r="L48" s="56">
        <v>192550</v>
      </c>
      <c r="M48" s="56">
        <v>197600</v>
      </c>
      <c r="N48" s="56">
        <v>25560</v>
      </c>
      <c r="O48" s="56">
        <v>18000</v>
      </c>
      <c r="P48" s="56">
        <v>154040</v>
      </c>
    </row>
    <row r="49" spans="1:16" ht="15">
      <c r="A49" s="56">
        <v>1</v>
      </c>
      <c r="B49" s="56" t="s">
        <v>80</v>
      </c>
      <c r="C49" s="56">
        <v>2</v>
      </c>
      <c r="D49" s="56">
        <v>18500</v>
      </c>
      <c r="E49" s="56">
        <v>624000</v>
      </c>
      <c r="F49" s="56">
        <v>188000</v>
      </c>
      <c r="G49" s="56">
        <v>830500</v>
      </c>
      <c r="H49" s="56">
        <v>228500</v>
      </c>
      <c r="I49" s="56">
        <v>29175</v>
      </c>
      <c r="J49" s="56">
        <v>20650</v>
      </c>
      <c r="K49" s="56">
        <v>49825</v>
      </c>
      <c r="L49" s="56">
        <v>178675</v>
      </c>
      <c r="M49" s="56">
        <v>182800</v>
      </c>
      <c r="N49" s="56">
        <v>23340</v>
      </c>
      <c r="O49" s="56">
        <v>16520</v>
      </c>
      <c r="P49" s="56">
        <v>142940</v>
      </c>
    </row>
    <row r="50" spans="1:16" ht="15">
      <c r="A50" s="56">
        <v>1</v>
      </c>
      <c r="B50" s="56" t="s">
        <v>80</v>
      </c>
      <c r="C50" s="56">
        <v>3</v>
      </c>
      <c r="D50" s="56">
        <v>12333.333333333334</v>
      </c>
      <c r="E50" s="56">
        <v>624000</v>
      </c>
      <c r="F50" s="56">
        <v>188000</v>
      </c>
      <c r="G50" s="56">
        <v>824333.33333333337</v>
      </c>
      <c r="H50" s="56">
        <v>222333.33333333337</v>
      </c>
      <c r="I50" s="56">
        <v>28250</v>
      </c>
      <c r="J50" s="56">
        <v>20033.333333333332</v>
      </c>
      <c r="K50" s="56">
        <v>48283.333333333328</v>
      </c>
      <c r="L50" s="56">
        <v>174050.00000000003</v>
      </c>
      <c r="M50" s="56">
        <v>177866.66666666672</v>
      </c>
      <c r="N50" s="56">
        <v>22600</v>
      </c>
      <c r="O50" s="56">
        <v>16026.666666666666</v>
      </c>
      <c r="P50" s="56">
        <v>139240.00000000006</v>
      </c>
    </row>
    <row r="51" spans="1:16" ht="15">
      <c r="A51" s="56">
        <v>1</v>
      </c>
      <c r="B51" s="56" t="s">
        <v>80</v>
      </c>
      <c r="C51" s="56">
        <v>4</v>
      </c>
      <c r="D51" s="56">
        <v>9250</v>
      </c>
      <c r="E51" s="56">
        <v>624000</v>
      </c>
      <c r="F51" s="56">
        <v>188000</v>
      </c>
      <c r="G51" s="56">
        <v>821250</v>
      </c>
      <c r="H51" s="56">
        <v>219250</v>
      </c>
      <c r="I51" s="56">
        <v>27787.5</v>
      </c>
      <c r="J51" s="56">
        <v>19725</v>
      </c>
      <c r="K51" s="56">
        <v>47512.5</v>
      </c>
      <c r="L51" s="56">
        <v>171737.5</v>
      </c>
      <c r="M51" s="56">
        <v>175400</v>
      </c>
      <c r="N51" s="56">
        <v>22230</v>
      </c>
      <c r="O51" s="56">
        <v>15780</v>
      </c>
      <c r="P51" s="56">
        <v>137390</v>
      </c>
    </row>
    <row r="52" spans="1:16" ht="15">
      <c r="A52" s="56">
        <v>1</v>
      </c>
      <c r="B52" s="56" t="s">
        <v>80</v>
      </c>
      <c r="C52" s="56">
        <v>5</v>
      </c>
      <c r="D52" s="56">
        <v>7400</v>
      </c>
      <c r="E52" s="56">
        <v>624000</v>
      </c>
      <c r="F52" s="56">
        <v>188000</v>
      </c>
      <c r="G52" s="56">
        <v>819400</v>
      </c>
      <c r="H52" s="56">
        <v>217400</v>
      </c>
      <c r="I52" s="56">
        <v>27510</v>
      </c>
      <c r="J52" s="56">
        <v>19540</v>
      </c>
      <c r="K52" s="56">
        <v>47050</v>
      </c>
      <c r="L52" s="56">
        <v>170350</v>
      </c>
      <c r="M52" s="56">
        <v>173920</v>
      </c>
      <c r="N52" s="56">
        <v>22008</v>
      </c>
      <c r="O52" s="56">
        <v>15632</v>
      </c>
      <c r="P52" s="56">
        <v>136280</v>
      </c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N54" s="2"/>
      <c r="O54" s="2"/>
      <c r="P54" s="2"/>
    </row>
  </sheetData>
  <mergeCells count="5">
    <mergeCell ref="B15:P15"/>
    <mergeCell ref="A26:C26"/>
    <mergeCell ref="A29:A31"/>
    <mergeCell ref="A33:C33"/>
    <mergeCell ref="A34:C34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2" manualBreakCount="2">
    <brk id="19" max="1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27"/>
  <sheetViews>
    <sheetView workbookViewId="0">
      <selection activeCell="D25" sqref="D25"/>
    </sheetView>
  </sheetViews>
  <sheetFormatPr defaultRowHeight="14.25"/>
  <sheetData>
    <row r="1" spans="3:8" ht="15" thickBot="1"/>
    <row r="2" spans="3:8" ht="15" thickBot="1">
      <c r="C2" s="152" t="s">
        <v>73</v>
      </c>
      <c r="D2" s="147" t="s">
        <v>73</v>
      </c>
      <c r="E2" s="147" t="s">
        <v>73</v>
      </c>
      <c r="F2" s="147" t="s">
        <v>73</v>
      </c>
      <c r="G2" s="147">
        <v>331460</v>
      </c>
      <c r="H2" s="147">
        <v>265168</v>
      </c>
    </row>
    <row r="3" spans="3:8" ht="15" thickBot="1">
      <c r="C3" s="153" t="s">
        <v>73</v>
      </c>
      <c r="D3" s="150" t="s">
        <v>73</v>
      </c>
      <c r="E3" s="150" t="s">
        <v>73</v>
      </c>
      <c r="F3" s="150" t="s">
        <v>73</v>
      </c>
      <c r="G3" s="150">
        <v>48060</v>
      </c>
      <c r="H3" s="150">
        <v>38448</v>
      </c>
    </row>
    <row r="4" spans="3:8" ht="15" thickBot="1">
      <c r="C4" s="153" t="s">
        <v>73</v>
      </c>
      <c r="D4" s="150" t="s">
        <v>73</v>
      </c>
      <c r="E4" s="150" t="s">
        <v>73</v>
      </c>
      <c r="F4" s="150" t="s">
        <v>73</v>
      </c>
      <c r="G4" s="150">
        <v>34400</v>
      </c>
      <c r="H4" s="150">
        <v>27520</v>
      </c>
    </row>
    <row r="5" spans="3:8" ht="15" thickBot="1">
      <c r="C5" s="153" t="s">
        <v>73</v>
      </c>
      <c r="D5" s="150" t="s">
        <v>73</v>
      </c>
      <c r="E5" s="150" t="s">
        <v>73</v>
      </c>
      <c r="F5" s="150" t="s">
        <v>73</v>
      </c>
      <c r="G5" s="150">
        <v>34400</v>
      </c>
      <c r="H5" s="150">
        <v>27520</v>
      </c>
    </row>
    <row r="6" spans="3:8" ht="15.75" thickBot="1">
      <c r="C6" s="148">
        <v>4500</v>
      </c>
      <c r="D6" s="149">
        <v>72</v>
      </c>
      <c r="E6" s="150">
        <v>100</v>
      </c>
      <c r="F6" s="149">
        <v>7200</v>
      </c>
      <c r="G6" s="151">
        <v>11700</v>
      </c>
      <c r="H6" s="151">
        <v>9360</v>
      </c>
    </row>
    <row r="7" spans="3:8" ht="15.75" thickBot="1">
      <c r="C7" s="148">
        <v>6000</v>
      </c>
      <c r="D7" s="149">
        <v>70</v>
      </c>
      <c r="E7" s="150">
        <v>100</v>
      </c>
      <c r="F7" s="149">
        <v>7000</v>
      </c>
      <c r="G7" s="151">
        <v>13000</v>
      </c>
      <c r="H7" s="151">
        <v>10400</v>
      </c>
    </row>
    <row r="8" spans="3:8" ht="15.75" thickBot="1">
      <c r="C8" s="148">
        <v>4500</v>
      </c>
      <c r="D8" s="149">
        <v>71</v>
      </c>
      <c r="E8" s="150">
        <v>100</v>
      </c>
      <c r="F8" s="149">
        <v>7100</v>
      </c>
      <c r="G8" s="151">
        <v>11600</v>
      </c>
      <c r="H8" s="151">
        <v>9280</v>
      </c>
    </row>
    <row r="9" spans="3:8" ht="15.75" thickBot="1">
      <c r="C9" s="148">
        <v>6000</v>
      </c>
      <c r="D9" s="149">
        <v>70</v>
      </c>
      <c r="E9" s="150">
        <v>100</v>
      </c>
      <c r="F9" s="149">
        <v>7000</v>
      </c>
      <c r="G9" s="151">
        <v>13000</v>
      </c>
      <c r="H9" s="151">
        <v>10400</v>
      </c>
    </row>
    <row r="10" spans="3:8" ht="15.75" thickBot="1">
      <c r="C10" s="148">
        <v>4500</v>
      </c>
      <c r="D10" s="149">
        <v>72</v>
      </c>
      <c r="E10" s="150">
        <v>100</v>
      </c>
      <c r="F10" s="149">
        <v>7200</v>
      </c>
      <c r="G10" s="151">
        <v>11700</v>
      </c>
      <c r="H10" s="151">
        <v>9360</v>
      </c>
    </row>
    <row r="11" spans="3:8" ht="15.75" thickBot="1">
      <c r="C11" s="148">
        <v>6000</v>
      </c>
      <c r="D11" s="149">
        <v>71</v>
      </c>
      <c r="E11" s="150">
        <v>100</v>
      </c>
      <c r="F11" s="149">
        <v>7100</v>
      </c>
      <c r="G11" s="151">
        <v>13100</v>
      </c>
      <c r="H11" s="151">
        <v>10480</v>
      </c>
    </row>
    <row r="12" spans="3:8" ht="15.75" thickBot="1">
      <c r="C12" s="148">
        <v>4500</v>
      </c>
      <c r="D12" s="149">
        <v>72</v>
      </c>
      <c r="E12" s="150">
        <v>100</v>
      </c>
      <c r="F12" s="149">
        <v>7200</v>
      </c>
      <c r="G12" s="151">
        <v>11700</v>
      </c>
      <c r="H12" s="151">
        <v>9360</v>
      </c>
    </row>
    <row r="13" spans="3:8" ht="15.75" thickBot="1">
      <c r="C13" s="148">
        <v>4500</v>
      </c>
      <c r="D13" s="149">
        <v>72</v>
      </c>
      <c r="E13" s="150">
        <v>100</v>
      </c>
      <c r="F13" s="149">
        <v>7200</v>
      </c>
      <c r="G13" s="151">
        <v>11700</v>
      </c>
      <c r="H13" s="151">
        <v>9360</v>
      </c>
    </row>
    <row r="14" spans="3:8" ht="15.75" thickBot="1">
      <c r="C14" s="148">
        <v>6000</v>
      </c>
      <c r="D14" s="149">
        <v>72</v>
      </c>
      <c r="E14" s="150">
        <v>100</v>
      </c>
      <c r="F14" s="149">
        <v>7200</v>
      </c>
      <c r="G14" s="151">
        <v>13200</v>
      </c>
      <c r="H14" s="151">
        <v>10560</v>
      </c>
    </row>
    <row r="15" spans="3:8" ht="15.75" thickBot="1">
      <c r="C15" s="148">
        <v>4500</v>
      </c>
      <c r="D15" s="149">
        <v>72</v>
      </c>
      <c r="E15" s="150">
        <v>100</v>
      </c>
      <c r="F15" s="149">
        <v>7200</v>
      </c>
      <c r="G15" s="151">
        <v>11700</v>
      </c>
      <c r="H15" s="151">
        <v>9360</v>
      </c>
    </row>
    <row r="16" spans="3:8" ht="15.75" thickBot="1">
      <c r="C16" s="148">
        <v>4500</v>
      </c>
      <c r="D16" s="149">
        <v>70</v>
      </c>
      <c r="E16" s="150">
        <v>100</v>
      </c>
      <c r="F16" s="149">
        <v>7000</v>
      </c>
      <c r="G16" s="151">
        <v>11500</v>
      </c>
      <c r="H16" s="151">
        <v>9200</v>
      </c>
    </row>
    <row r="17" spans="3:8" ht="15.75" thickBot="1">
      <c r="C17" s="148">
        <v>6000</v>
      </c>
      <c r="D17" s="149">
        <v>70</v>
      </c>
      <c r="E17" s="150">
        <v>100</v>
      </c>
      <c r="F17" s="149">
        <v>7000</v>
      </c>
      <c r="G17" s="151">
        <v>13000</v>
      </c>
      <c r="H17" s="151">
        <v>10400</v>
      </c>
    </row>
    <row r="18" spans="3:8" ht="15.75" thickBot="1">
      <c r="C18" s="148">
        <v>6000</v>
      </c>
      <c r="D18" s="149">
        <v>70</v>
      </c>
      <c r="E18" s="150">
        <v>100</v>
      </c>
      <c r="F18" s="149">
        <v>7000</v>
      </c>
      <c r="G18" s="151">
        <v>13000</v>
      </c>
      <c r="H18" s="151">
        <v>10400</v>
      </c>
    </row>
    <row r="19" spans="3:8" ht="15.75" thickBot="1">
      <c r="C19" s="148">
        <v>6000</v>
      </c>
      <c r="D19" s="149">
        <v>71</v>
      </c>
      <c r="E19" s="150">
        <v>100</v>
      </c>
      <c r="F19" s="149">
        <v>7100</v>
      </c>
      <c r="G19" s="151">
        <v>13100</v>
      </c>
      <c r="H19" s="151">
        <v>10480</v>
      </c>
    </row>
    <row r="20" spans="3:8" ht="15.75" thickBot="1">
      <c r="C20" s="148">
        <v>6000</v>
      </c>
      <c r="D20" s="149">
        <v>71</v>
      </c>
      <c r="E20" s="150">
        <v>100</v>
      </c>
      <c r="F20" s="149">
        <v>7100</v>
      </c>
      <c r="G20" s="151">
        <v>13100</v>
      </c>
      <c r="H20" s="151">
        <v>10480</v>
      </c>
    </row>
    <row r="21" spans="3:8" ht="15.75" thickBot="1">
      <c r="C21" s="148">
        <v>6000</v>
      </c>
      <c r="D21" s="149">
        <v>70</v>
      </c>
      <c r="E21" s="150">
        <v>100</v>
      </c>
      <c r="F21" s="149">
        <v>7000</v>
      </c>
      <c r="G21" s="151">
        <v>13000</v>
      </c>
      <c r="H21" s="151">
        <v>10400</v>
      </c>
    </row>
    <row r="22" spans="3:8" ht="15.75" thickBot="1">
      <c r="C22" s="148">
        <v>6000</v>
      </c>
      <c r="D22" s="149">
        <v>72</v>
      </c>
      <c r="E22" s="150">
        <v>100</v>
      </c>
      <c r="F22" s="149">
        <v>7200</v>
      </c>
      <c r="G22" s="151">
        <v>13200</v>
      </c>
      <c r="H22" s="151">
        <v>10560</v>
      </c>
    </row>
    <row r="23" spans="3:8" ht="15.75" thickBot="1">
      <c r="C23" s="148">
        <v>6000</v>
      </c>
      <c r="D23" s="149">
        <v>70</v>
      </c>
      <c r="E23" s="150">
        <v>100</v>
      </c>
      <c r="F23" s="149">
        <v>7000</v>
      </c>
      <c r="G23" s="151">
        <v>13000</v>
      </c>
      <c r="H23" s="151">
        <v>10400</v>
      </c>
    </row>
    <row r="24" spans="3:8" ht="15.75" thickBot="1">
      <c r="C24" s="148">
        <v>4500</v>
      </c>
      <c r="D24" s="149">
        <v>70</v>
      </c>
      <c r="E24" s="150">
        <v>100</v>
      </c>
      <c r="F24" s="149">
        <v>7000</v>
      </c>
      <c r="G24" s="151">
        <v>11500</v>
      </c>
      <c r="H24" s="151">
        <v>9200</v>
      </c>
    </row>
    <row r="25" spans="3:8" ht="15.75" thickBot="1">
      <c r="C25" s="148">
        <v>6000</v>
      </c>
      <c r="D25" s="149">
        <v>70</v>
      </c>
      <c r="E25" s="150">
        <v>100</v>
      </c>
      <c r="F25" s="149">
        <v>7000</v>
      </c>
      <c r="G25" s="151">
        <v>13000</v>
      </c>
      <c r="H25" s="151">
        <v>10400</v>
      </c>
    </row>
    <row r="26" spans="3:8" ht="15.75" thickBot="1">
      <c r="C26" s="148">
        <v>6000</v>
      </c>
      <c r="D26" s="149">
        <v>72</v>
      </c>
      <c r="E26" s="150">
        <v>100</v>
      </c>
      <c r="F26" s="149">
        <v>7200</v>
      </c>
      <c r="G26" s="151">
        <v>13200</v>
      </c>
      <c r="H26" s="151">
        <v>10560</v>
      </c>
    </row>
    <row r="27" spans="3:8">
      <c r="C27">
        <f>SUM(C2:C26)</f>
        <v>114000</v>
      </c>
      <c r="D27">
        <f>SUM(D2:D26)</f>
        <v>1490</v>
      </c>
      <c r="E27">
        <f>SUM(E2:E26)</f>
        <v>2100</v>
      </c>
      <c r="F27">
        <f>SUM(F2:F26)</f>
        <v>149000</v>
      </c>
      <c r="G27">
        <f>SUM(G2:G26)</f>
        <v>711320</v>
      </c>
      <c r="H27">
        <f>SUM(H2:H26)</f>
        <v>569056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view="pageBreakPreview" zoomScaleNormal="115" zoomScaleSheetLayoutView="100" workbookViewId="0">
      <pane ySplit="1" topLeftCell="A2" activePane="bottomLeft" state="frozen"/>
      <selection pane="bottomLeft" activeCell="G40" sqref="G40"/>
    </sheetView>
  </sheetViews>
  <sheetFormatPr defaultColWidth="9.125" defaultRowHeight="12.75"/>
  <cols>
    <col min="1" max="1" width="7.75" style="125" customWidth="1"/>
    <col min="2" max="2" width="37.625" style="127" customWidth="1"/>
    <col min="3" max="3" width="20.25" style="125" customWidth="1"/>
    <col min="4" max="4" width="13.75" style="125" customWidth="1"/>
    <col min="5" max="5" width="17.625" style="125" customWidth="1"/>
    <col min="6" max="6" width="15.875" style="125" customWidth="1"/>
    <col min="7" max="7" width="14.25" style="125" customWidth="1"/>
    <col min="8" max="8" width="10.375" style="125" customWidth="1"/>
    <col min="9" max="9" width="11.375" style="125" bestFit="1" customWidth="1"/>
    <col min="10" max="10" width="14" style="125" customWidth="1"/>
    <col min="11" max="11" width="15.625" style="125" customWidth="1"/>
    <col min="12" max="12" width="18.25" style="125" customWidth="1"/>
    <col min="13" max="13" width="16.25" style="128" customWidth="1"/>
    <col min="14" max="14" width="11.875" style="125" customWidth="1"/>
    <col min="15" max="15" width="13.625" style="125" bestFit="1" customWidth="1"/>
    <col min="16" max="16" width="16.375" style="125" bestFit="1" customWidth="1"/>
    <col min="17" max="16384" width="9.125" style="125"/>
  </cols>
  <sheetData>
    <row r="1" spans="1:16" s="75" customFormat="1" ht="25.5">
      <c r="A1" s="73" t="s">
        <v>0</v>
      </c>
      <c r="B1" s="74" t="s">
        <v>91</v>
      </c>
      <c r="C1" s="73" t="s">
        <v>1</v>
      </c>
      <c r="D1" s="73" t="s">
        <v>2</v>
      </c>
      <c r="E1" s="73" t="s">
        <v>48</v>
      </c>
      <c r="F1" s="73" t="s">
        <v>94</v>
      </c>
      <c r="G1" s="73" t="s">
        <v>49</v>
      </c>
      <c r="H1" s="73" t="s">
        <v>71</v>
      </c>
      <c r="I1" s="73" t="s">
        <v>50</v>
      </c>
      <c r="J1" s="73" t="s">
        <v>72</v>
      </c>
      <c r="K1" s="73" t="s">
        <v>58</v>
      </c>
      <c r="L1" s="73" t="s">
        <v>51</v>
      </c>
      <c r="M1" s="73" t="s">
        <v>46</v>
      </c>
      <c r="N1" s="73" t="s">
        <v>43</v>
      </c>
      <c r="O1" s="73" t="s">
        <v>45</v>
      </c>
      <c r="P1" s="73" t="s">
        <v>48</v>
      </c>
    </row>
    <row r="2" spans="1:16" s="75" customFormat="1" ht="25.5">
      <c r="A2" s="72">
        <v>1</v>
      </c>
      <c r="B2" s="76" t="s">
        <v>3</v>
      </c>
      <c r="C2" s="72" t="s">
        <v>4</v>
      </c>
      <c r="D2" s="72">
        <v>40000</v>
      </c>
      <c r="E2" s="72">
        <f>D2</f>
        <v>40000</v>
      </c>
      <c r="F2" s="72"/>
      <c r="G2" s="72">
        <v>0</v>
      </c>
      <c r="H2" s="72">
        <f>D2*G2/100</f>
        <v>0</v>
      </c>
      <c r="I2" s="72">
        <v>0</v>
      </c>
      <c r="J2" s="72">
        <f>I2*D2/100</f>
        <v>0</v>
      </c>
      <c r="K2" s="72">
        <f>J2+H2</f>
        <v>0</v>
      </c>
      <c r="L2" s="72">
        <f t="shared" ref="L2:L15" si="0">D2-(G2*D2/100)-(I2*D2/100)</f>
        <v>40000</v>
      </c>
      <c r="M2" s="72" t="s">
        <v>88</v>
      </c>
      <c r="N2" s="72">
        <f>E2</f>
        <v>40000</v>
      </c>
      <c r="O2" s="72"/>
      <c r="P2" s="72">
        <f>D2</f>
        <v>40000</v>
      </c>
    </row>
    <row r="3" spans="1:16" s="75" customFormat="1" ht="25.5">
      <c r="A3" s="77">
        <v>2</v>
      </c>
      <c r="B3" s="78" t="s">
        <v>5</v>
      </c>
      <c r="C3" s="77" t="s">
        <v>6</v>
      </c>
      <c r="D3" s="79">
        <v>68800</v>
      </c>
      <c r="E3" s="79">
        <v>68800</v>
      </c>
      <c r="F3" s="72"/>
      <c r="G3" s="72">
        <v>0</v>
      </c>
      <c r="H3" s="72">
        <f t="shared" ref="H3:H26" si="1">D3*G3/100</f>
        <v>0</v>
      </c>
      <c r="I3" s="72">
        <v>0</v>
      </c>
      <c r="J3" s="72">
        <f t="shared" ref="J3:J26" si="2">I3*D3/100</f>
        <v>0</v>
      </c>
      <c r="K3" s="72">
        <f t="shared" ref="K3:K26" si="3">J3+H3</f>
        <v>0</v>
      </c>
      <c r="L3" s="72">
        <f t="shared" si="0"/>
        <v>68800</v>
      </c>
      <c r="M3" s="72" t="s">
        <v>47</v>
      </c>
      <c r="N3" s="72"/>
      <c r="O3" s="72"/>
      <c r="P3" s="72">
        <f>D3</f>
        <v>68800</v>
      </c>
    </row>
    <row r="4" spans="1:16" s="75" customFormat="1" ht="25.5">
      <c r="A4" s="72">
        <v>3</v>
      </c>
      <c r="B4" s="76" t="s">
        <v>7</v>
      </c>
      <c r="C4" s="72" t="s">
        <v>8</v>
      </c>
      <c r="D4" s="80">
        <v>103200</v>
      </c>
      <c r="E4" s="72">
        <f t="shared" ref="E4:E9" si="4">D4</f>
        <v>103200</v>
      </c>
      <c r="F4" s="72"/>
      <c r="G4" s="72">
        <v>0</v>
      </c>
      <c r="H4" s="72">
        <f t="shared" si="1"/>
        <v>0</v>
      </c>
      <c r="I4" s="72">
        <v>0</v>
      </c>
      <c r="J4" s="72">
        <f t="shared" si="2"/>
        <v>0</v>
      </c>
      <c r="K4" s="72">
        <f t="shared" si="3"/>
        <v>0</v>
      </c>
      <c r="L4" s="72">
        <f t="shared" si="0"/>
        <v>103200</v>
      </c>
      <c r="M4" s="72" t="s">
        <v>45</v>
      </c>
      <c r="N4" s="72"/>
      <c r="O4" s="72">
        <f>L4</f>
        <v>103200</v>
      </c>
      <c r="P4" s="72">
        <f>D4</f>
        <v>103200</v>
      </c>
    </row>
    <row r="5" spans="1:16" s="75" customFormat="1" ht="25.5">
      <c r="A5" s="72">
        <v>4</v>
      </c>
      <c r="B5" s="78" t="s">
        <v>9</v>
      </c>
      <c r="C5" s="77" t="s">
        <v>10</v>
      </c>
      <c r="D5" s="81">
        <v>114000</v>
      </c>
      <c r="E5" s="77">
        <f t="shared" si="4"/>
        <v>114000</v>
      </c>
      <c r="F5" s="72"/>
      <c r="G5" s="72">
        <v>0</v>
      </c>
      <c r="H5" s="72">
        <f t="shared" si="1"/>
        <v>0</v>
      </c>
      <c r="I5" s="72">
        <v>0</v>
      </c>
      <c r="J5" s="72">
        <f t="shared" si="2"/>
        <v>0</v>
      </c>
      <c r="K5" s="72">
        <f t="shared" si="3"/>
        <v>0</v>
      </c>
      <c r="L5" s="72">
        <f t="shared" si="0"/>
        <v>114000</v>
      </c>
      <c r="M5" s="72" t="s">
        <v>44</v>
      </c>
      <c r="N5" s="72"/>
      <c r="O5" s="72"/>
      <c r="P5" s="82">
        <f>L5</f>
        <v>114000</v>
      </c>
    </row>
    <row r="6" spans="1:16" s="75" customFormat="1" ht="25.5">
      <c r="A6" s="72">
        <v>5</v>
      </c>
      <c r="B6" s="76" t="s">
        <v>11</v>
      </c>
      <c r="C6" s="72" t="s">
        <v>12</v>
      </c>
      <c r="D6" s="72">
        <v>12000</v>
      </c>
      <c r="E6" s="72">
        <f t="shared" si="4"/>
        <v>12000</v>
      </c>
      <c r="F6" s="72"/>
      <c r="G6" s="72">
        <v>0</v>
      </c>
      <c r="H6" s="72">
        <f t="shared" si="1"/>
        <v>0</v>
      </c>
      <c r="I6" s="72">
        <v>0</v>
      </c>
      <c r="J6" s="72">
        <f t="shared" si="2"/>
        <v>0</v>
      </c>
      <c r="K6" s="72">
        <f t="shared" si="3"/>
        <v>0</v>
      </c>
      <c r="L6" s="72">
        <f t="shared" si="0"/>
        <v>12000</v>
      </c>
      <c r="M6" s="72" t="s">
        <v>45</v>
      </c>
      <c r="N6" s="72"/>
      <c r="O6" s="72">
        <f>L6</f>
        <v>12000</v>
      </c>
      <c r="P6" s="72">
        <f>D6</f>
        <v>12000</v>
      </c>
    </row>
    <row r="7" spans="1:16" s="75" customFormat="1" ht="25.5">
      <c r="A7" s="72">
        <v>6</v>
      </c>
      <c r="B7" s="76" t="s">
        <v>13</v>
      </c>
      <c r="C7" s="72" t="s">
        <v>14</v>
      </c>
      <c r="D7" s="72">
        <v>9000</v>
      </c>
      <c r="E7" s="72">
        <f t="shared" si="4"/>
        <v>9000</v>
      </c>
      <c r="F7" s="72"/>
      <c r="G7" s="72">
        <v>0</v>
      </c>
      <c r="H7" s="72">
        <f t="shared" si="1"/>
        <v>0</v>
      </c>
      <c r="I7" s="72">
        <v>0</v>
      </c>
      <c r="J7" s="72">
        <f t="shared" si="2"/>
        <v>0</v>
      </c>
      <c r="K7" s="72">
        <f t="shared" si="3"/>
        <v>0</v>
      </c>
      <c r="L7" s="72">
        <f t="shared" si="0"/>
        <v>9000</v>
      </c>
      <c r="M7" s="72" t="s">
        <v>45</v>
      </c>
      <c r="N7" s="72"/>
      <c r="O7" s="72">
        <f t="shared" ref="O7:O10" si="5">L7</f>
        <v>9000</v>
      </c>
      <c r="P7" s="72">
        <f t="shared" ref="P7:P9" si="6">D7</f>
        <v>9000</v>
      </c>
    </row>
    <row r="8" spans="1:16" s="75" customFormat="1" ht="25.5">
      <c r="A8" s="72">
        <v>7</v>
      </c>
      <c r="B8" s="76" t="s">
        <v>15</v>
      </c>
      <c r="C8" s="72" t="s">
        <v>16</v>
      </c>
      <c r="D8" s="72">
        <v>4500</v>
      </c>
      <c r="E8" s="72">
        <f t="shared" si="4"/>
        <v>4500</v>
      </c>
      <c r="F8" s="72"/>
      <c r="G8" s="72">
        <v>0</v>
      </c>
      <c r="H8" s="72">
        <f t="shared" si="1"/>
        <v>0</v>
      </c>
      <c r="I8" s="72">
        <v>0</v>
      </c>
      <c r="J8" s="72">
        <f t="shared" si="2"/>
        <v>0</v>
      </c>
      <c r="K8" s="72">
        <f t="shared" si="3"/>
        <v>0</v>
      </c>
      <c r="L8" s="72">
        <f t="shared" si="0"/>
        <v>4500</v>
      </c>
      <c r="M8" s="72" t="s">
        <v>45</v>
      </c>
      <c r="N8" s="72"/>
      <c r="O8" s="72">
        <f t="shared" si="5"/>
        <v>4500</v>
      </c>
      <c r="P8" s="72">
        <f t="shared" si="6"/>
        <v>4500</v>
      </c>
    </row>
    <row r="9" spans="1:16" s="75" customFormat="1" ht="25.5">
      <c r="A9" s="72">
        <v>8</v>
      </c>
      <c r="B9" s="76" t="s">
        <v>17</v>
      </c>
      <c r="C9" s="72" t="s">
        <v>16</v>
      </c>
      <c r="D9" s="72">
        <v>4500</v>
      </c>
      <c r="E9" s="72">
        <f t="shared" si="4"/>
        <v>4500</v>
      </c>
      <c r="F9" s="72"/>
      <c r="G9" s="72">
        <v>0</v>
      </c>
      <c r="H9" s="72">
        <f t="shared" si="1"/>
        <v>0</v>
      </c>
      <c r="I9" s="72">
        <v>0</v>
      </c>
      <c r="J9" s="72">
        <f t="shared" si="2"/>
        <v>0</v>
      </c>
      <c r="K9" s="72">
        <f t="shared" si="3"/>
        <v>0</v>
      </c>
      <c r="L9" s="72">
        <f t="shared" si="0"/>
        <v>4500</v>
      </c>
      <c r="M9" s="72" t="s">
        <v>45</v>
      </c>
      <c r="N9" s="72"/>
      <c r="O9" s="72">
        <f t="shared" si="5"/>
        <v>4500</v>
      </c>
      <c r="P9" s="72">
        <f t="shared" si="6"/>
        <v>4500</v>
      </c>
    </row>
    <row r="10" spans="1:16" s="75" customFormat="1" ht="25.5">
      <c r="A10" s="72">
        <v>9</v>
      </c>
      <c r="B10" s="76" t="s">
        <v>18</v>
      </c>
      <c r="C10" s="72" t="s">
        <v>19</v>
      </c>
      <c r="D10" s="72">
        <v>7500</v>
      </c>
      <c r="E10" s="72"/>
      <c r="F10" s="72">
        <f>D10</f>
        <v>7500</v>
      </c>
      <c r="G10" s="72">
        <v>15</v>
      </c>
      <c r="H10" s="72">
        <f t="shared" si="1"/>
        <v>1125</v>
      </c>
      <c r="I10" s="72">
        <v>20</v>
      </c>
      <c r="J10" s="72">
        <f t="shared" si="2"/>
        <v>1500</v>
      </c>
      <c r="K10" s="72">
        <f t="shared" si="3"/>
        <v>2625</v>
      </c>
      <c r="L10" s="72">
        <f t="shared" si="0"/>
        <v>4875</v>
      </c>
      <c r="M10" s="72" t="s">
        <v>45</v>
      </c>
      <c r="N10" s="72"/>
      <c r="O10" s="72">
        <f t="shared" si="5"/>
        <v>4875</v>
      </c>
      <c r="P10" s="72"/>
    </row>
    <row r="11" spans="1:16" s="75" customFormat="1" ht="25.5">
      <c r="A11" s="72">
        <v>10</v>
      </c>
      <c r="B11" s="76" t="s">
        <v>97</v>
      </c>
      <c r="C11" s="72" t="s">
        <v>82</v>
      </c>
      <c r="D11" s="80">
        <v>5000</v>
      </c>
      <c r="E11" s="72"/>
      <c r="F11" s="72">
        <f>D11</f>
        <v>5000</v>
      </c>
      <c r="G11" s="72">
        <v>15</v>
      </c>
      <c r="H11" s="72">
        <f t="shared" si="1"/>
        <v>750</v>
      </c>
      <c r="I11" s="72">
        <v>20</v>
      </c>
      <c r="J11" s="72">
        <f t="shared" si="2"/>
        <v>1000</v>
      </c>
      <c r="K11" s="72">
        <f t="shared" si="3"/>
        <v>1750</v>
      </c>
      <c r="L11" s="72">
        <f t="shared" si="0"/>
        <v>3250</v>
      </c>
      <c r="M11" s="72" t="s">
        <v>59</v>
      </c>
      <c r="N11" s="72">
        <f>L11</f>
        <v>3250</v>
      </c>
      <c r="O11" s="72"/>
      <c r="P11" s="72"/>
    </row>
    <row r="12" spans="1:16" s="75" customFormat="1" ht="25.5">
      <c r="A12" s="72">
        <v>11</v>
      </c>
      <c r="B12" s="78" t="s">
        <v>20</v>
      </c>
      <c r="C12" s="77" t="s">
        <v>21</v>
      </c>
      <c r="D12" s="80">
        <v>149000</v>
      </c>
      <c r="E12" s="77">
        <f>D12</f>
        <v>149000</v>
      </c>
      <c r="F12" s="72"/>
      <c r="G12" s="72">
        <v>0</v>
      </c>
      <c r="H12" s="72">
        <f t="shared" si="1"/>
        <v>0</v>
      </c>
      <c r="I12" s="72">
        <v>0</v>
      </c>
      <c r="J12" s="72">
        <f t="shared" si="2"/>
        <v>0</v>
      </c>
      <c r="K12" s="72">
        <f t="shared" si="3"/>
        <v>0</v>
      </c>
      <c r="L12" s="72">
        <f t="shared" si="0"/>
        <v>149000</v>
      </c>
      <c r="M12" s="72" t="s">
        <v>44</v>
      </c>
      <c r="N12" s="72"/>
      <c r="O12" s="72"/>
      <c r="P12" s="82">
        <f>L12</f>
        <v>149000</v>
      </c>
    </row>
    <row r="13" spans="1:16" s="75" customFormat="1" ht="25.5">
      <c r="A13" s="72">
        <v>12</v>
      </c>
      <c r="B13" s="83" t="s">
        <v>22</v>
      </c>
      <c r="C13" s="80" t="s">
        <v>23</v>
      </c>
      <c r="D13" s="80">
        <v>86400</v>
      </c>
      <c r="E13" s="77"/>
      <c r="F13" s="72">
        <f>D13</f>
        <v>86400</v>
      </c>
      <c r="G13" s="72">
        <v>15</v>
      </c>
      <c r="H13" s="72">
        <f t="shared" si="1"/>
        <v>12960</v>
      </c>
      <c r="I13" s="72">
        <v>20</v>
      </c>
      <c r="J13" s="72">
        <f t="shared" si="2"/>
        <v>17280</v>
      </c>
      <c r="K13" s="72">
        <f t="shared" si="3"/>
        <v>30240</v>
      </c>
      <c r="L13" s="72">
        <f t="shared" si="0"/>
        <v>56160</v>
      </c>
      <c r="M13" s="72" t="s">
        <v>45</v>
      </c>
      <c r="N13" s="72"/>
      <c r="O13" s="72">
        <f>L13</f>
        <v>56160</v>
      </c>
      <c r="P13" s="72"/>
    </row>
    <row r="14" spans="1:16" s="75" customFormat="1" ht="38.25">
      <c r="A14" s="72">
        <v>13</v>
      </c>
      <c r="B14" s="76" t="s">
        <v>98</v>
      </c>
      <c r="C14" s="72" t="s">
        <v>24</v>
      </c>
      <c r="D14" s="72">
        <v>37500</v>
      </c>
      <c r="E14" s="72"/>
      <c r="F14" s="72">
        <f t="shared" ref="F14:F15" si="7">D14</f>
        <v>37500</v>
      </c>
      <c r="G14" s="72">
        <v>15</v>
      </c>
      <c r="H14" s="72">
        <f t="shared" si="1"/>
        <v>5625</v>
      </c>
      <c r="I14" s="72">
        <v>20</v>
      </c>
      <c r="J14" s="72">
        <f t="shared" si="2"/>
        <v>7500</v>
      </c>
      <c r="K14" s="72">
        <f t="shared" si="3"/>
        <v>13125</v>
      </c>
      <c r="L14" s="72">
        <f t="shared" si="0"/>
        <v>24375</v>
      </c>
      <c r="M14" s="72" t="s">
        <v>92</v>
      </c>
      <c r="N14" s="72"/>
      <c r="O14" s="72">
        <f>L14</f>
        <v>24375</v>
      </c>
      <c r="P14" s="72"/>
    </row>
    <row r="15" spans="1:16" s="75" customFormat="1" ht="25.5">
      <c r="A15" s="72">
        <v>14</v>
      </c>
      <c r="B15" s="84" t="s">
        <v>25</v>
      </c>
      <c r="C15" s="85" t="s">
        <v>26</v>
      </c>
      <c r="D15" s="85">
        <v>72000</v>
      </c>
      <c r="E15" s="85"/>
      <c r="F15" s="72">
        <f t="shared" si="7"/>
        <v>72000</v>
      </c>
      <c r="G15" s="85">
        <v>15</v>
      </c>
      <c r="H15" s="72">
        <f t="shared" si="1"/>
        <v>10800</v>
      </c>
      <c r="I15" s="85">
        <v>20</v>
      </c>
      <c r="J15" s="72">
        <f t="shared" si="2"/>
        <v>14400</v>
      </c>
      <c r="K15" s="72">
        <f t="shared" si="3"/>
        <v>25200</v>
      </c>
      <c r="L15" s="85">
        <f t="shared" si="0"/>
        <v>46800</v>
      </c>
      <c r="M15" s="85" t="s">
        <v>45</v>
      </c>
      <c r="N15" s="85"/>
      <c r="O15" s="85">
        <f>L15</f>
        <v>46800</v>
      </c>
      <c r="P15" s="85"/>
    </row>
    <row r="16" spans="1:16" s="75" customFormat="1">
      <c r="A16" s="86">
        <v>15</v>
      </c>
      <c r="B16" s="139" t="s">
        <v>68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</row>
    <row r="17" spans="1:16" s="75" customFormat="1">
      <c r="A17" s="72"/>
      <c r="B17" s="87" t="s">
        <v>63</v>
      </c>
      <c r="C17" s="88" t="s">
        <v>65</v>
      </c>
      <c r="D17" s="89">
        <f>24*400</f>
        <v>9600</v>
      </c>
      <c r="E17" s="89">
        <f>D17</f>
        <v>9600</v>
      </c>
      <c r="F17" s="89"/>
      <c r="G17" s="90">
        <v>0</v>
      </c>
      <c r="H17" s="72">
        <f t="shared" si="1"/>
        <v>0</v>
      </c>
      <c r="I17" s="90">
        <v>0</v>
      </c>
      <c r="J17" s="72">
        <f t="shared" si="2"/>
        <v>0</v>
      </c>
      <c r="K17" s="72">
        <f t="shared" si="3"/>
        <v>0</v>
      </c>
      <c r="L17" s="89">
        <f t="shared" ref="L17:L26" si="8">D17-(G17*D17/100)-(I17*D17/100)</f>
        <v>9600</v>
      </c>
      <c r="M17" s="91" t="s">
        <v>45</v>
      </c>
      <c r="N17" s="91"/>
      <c r="O17" s="92">
        <f t="shared" ref="O17:O26" si="9">L17</f>
        <v>9600</v>
      </c>
      <c r="P17" s="92">
        <f>E17</f>
        <v>9600</v>
      </c>
    </row>
    <row r="18" spans="1:16" s="75" customFormat="1">
      <c r="A18" s="72"/>
      <c r="B18" s="93" t="s">
        <v>64</v>
      </c>
      <c r="C18" s="94" t="s">
        <v>66</v>
      </c>
      <c r="D18" s="95">
        <f>24*500</f>
        <v>12000</v>
      </c>
      <c r="E18" s="95"/>
      <c r="F18" s="95">
        <f>D18</f>
        <v>12000</v>
      </c>
      <c r="G18" s="96">
        <v>0</v>
      </c>
      <c r="H18" s="72">
        <f t="shared" si="1"/>
        <v>0</v>
      </c>
      <c r="I18" s="96">
        <v>20</v>
      </c>
      <c r="J18" s="72">
        <f t="shared" si="2"/>
        <v>2400</v>
      </c>
      <c r="K18" s="72">
        <f t="shared" si="3"/>
        <v>2400</v>
      </c>
      <c r="L18" s="95">
        <f t="shared" si="8"/>
        <v>9600</v>
      </c>
      <c r="M18" s="72" t="s">
        <v>45</v>
      </c>
      <c r="N18" s="72"/>
      <c r="O18" s="97">
        <f t="shared" si="9"/>
        <v>9600</v>
      </c>
      <c r="P18" s="72"/>
    </row>
    <row r="19" spans="1:16" s="75" customFormat="1">
      <c r="A19" s="72"/>
      <c r="B19" s="93" t="s">
        <v>95</v>
      </c>
      <c r="C19" s="94"/>
      <c r="D19" s="95">
        <f>36000-D17-D18-D20</f>
        <v>12400</v>
      </c>
      <c r="E19" s="95">
        <f>D19</f>
        <v>12400</v>
      </c>
      <c r="F19" s="95"/>
      <c r="G19" s="96">
        <v>0</v>
      </c>
      <c r="H19" s="72">
        <f t="shared" si="1"/>
        <v>0</v>
      </c>
      <c r="I19" s="96">
        <v>0</v>
      </c>
      <c r="J19" s="72">
        <f t="shared" si="2"/>
        <v>0</v>
      </c>
      <c r="K19" s="72">
        <f t="shared" si="3"/>
        <v>0</v>
      </c>
      <c r="L19" s="95">
        <f t="shared" si="8"/>
        <v>12400</v>
      </c>
      <c r="M19" s="72" t="s">
        <v>45</v>
      </c>
      <c r="N19" s="72"/>
      <c r="O19" s="97">
        <f t="shared" si="9"/>
        <v>12400</v>
      </c>
      <c r="P19" s="97">
        <f>E19</f>
        <v>12400</v>
      </c>
    </row>
    <row r="20" spans="1:16" s="75" customFormat="1" ht="25.5">
      <c r="A20" s="72"/>
      <c r="B20" s="93" t="s">
        <v>69</v>
      </c>
      <c r="C20" s="94" t="s">
        <v>67</v>
      </c>
      <c r="D20" s="95">
        <v>2000</v>
      </c>
      <c r="E20" s="95"/>
      <c r="F20" s="95">
        <f>D20</f>
        <v>2000</v>
      </c>
      <c r="G20" s="96">
        <v>15</v>
      </c>
      <c r="H20" s="72">
        <f t="shared" si="1"/>
        <v>300</v>
      </c>
      <c r="I20" s="96">
        <v>20</v>
      </c>
      <c r="J20" s="72">
        <f t="shared" si="2"/>
        <v>400</v>
      </c>
      <c r="K20" s="72">
        <f t="shared" si="3"/>
        <v>700</v>
      </c>
      <c r="L20" s="95">
        <f t="shared" si="8"/>
        <v>1300</v>
      </c>
      <c r="M20" s="72" t="s">
        <v>45</v>
      </c>
      <c r="N20" s="72"/>
      <c r="O20" s="97">
        <f t="shared" si="9"/>
        <v>1300</v>
      </c>
      <c r="P20" s="72"/>
    </row>
    <row r="21" spans="1:16" s="75" customFormat="1" ht="25.5">
      <c r="A21" s="72">
        <v>16</v>
      </c>
      <c r="B21" s="76" t="s">
        <v>99</v>
      </c>
      <c r="C21" s="72" t="s">
        <v>27</v>
      </c>
      <c r="D21" s="72">
        <v>10000</v>
      </c>
      <c r="E21" s="72"/>
      <c r="F21" s="72">
        <f>D21</f>
        <v>10000</v>
      </c>
      <c r="G21" s="72">
        <v>15</v>
      </c>
      <c r="H21" s="72">
        <f t="shared" si="1"/>
        <v>1500</v>
      </c>
      <c r="I21" s="72">
        <v>20</v>
      </c>
      <c r="J21" s="72">
        <f t="shared" si="2"/>
        <v>2000</v>
      </c>
      <c r="K21" s="72">
        <f t="shared" si="3"/>
        <v>3500</v>
      </c>
      <c r="L21" s="72">
        <f t="shared" si="8"/>
        <v>6500</v>
      </c>
      <c r="M21" s="72" t="s">
        <v>45</v>
      </c>
      <c r="N21" s="72"/>
      <c r="O21" s="97">
        <f t="shared" si="9"/>
        <v>6500</v>
      </c>
      <c r="P21" s="72"/>
    </row>
    <row r="22" spans="1:16" s="75" customFormat="1" ht="25.5">
      <c r="A22" s="72">
        <v>17</v>
      </c>
      <c r="B22" s="76" t="s">
        <v>52</v>
      </c>
      <c r="C22" s="72" t="s">
        <v>27</v>
      </c>
      <c r="D22" s="72">
        <v>10000</v>
      </c>
      <c r="E22" s="72"/>
      <c r="F22" s="72">
        <f t="shared" ref="F22:F26" si="10">D22</f>
        <v>10000</v>
      </c>
      <c r="G22" s="72">
        <v>15</v>
      </c>
      <c r="H22" s="72">
        <f t="shared" si="1"/>
        <v>1500</v>
      </c>
      <c r="I22" s="72">
        <v>20</v>
      </c>
      <c r="J22" s="72">
        <f t="shared" si="2"/>
        <v>2000</v>
      </c>
      <c r="K22" s="72">
        <f t="shared" si="3"/>
        <v>3500</v>
      </c>
      <c r="L22" s="72">
        <f t="shared" si="8"/>
        <v>6500</v>
      </c>
      <c r="M22" s="72" t="s">
        <v>45</v>
      </c>
      <c r="N22" s="72"/>
      <c r="O22" s="97">
        <f t="shared" si="9"/>
        <v>6500</v>
      </c>
      <c r="P22" s="72"/>
    </row>
    <row r="23" spans="1:16" s="75" customFormat="1" ht="76.5">
      <c r="A23" s="72">
        <v>18</v>
      </c>
      <c r="B23" s="76" t="s">
        <v>100</v>
      </c>
      <c r="C23" s="72" t="s">
        <v>27</v>
      </c>
      <c r="D23" s="72">
        <v>10000</v>
      </c>
      <c r="E23" s="72"/>
      <c r="F23" s="72">
        <f t="shared" si="10"/>
        <v>10000</v>
      </c>
      <c r="G23" s="72">
        <v>15</v>
      </c>
      <c r="H23" s="72">
        <f t="shared" si="1"/>
        <v>1500</v>
      </c>
      <c r="I23" s="72">
        <v>20</v>
      </c>
      <c r="J23" s="72">
        <f t="shared" si="2"/>
        <v>2000</v>
      </c>
      <c r="K23" s="72">
        <f t="shared" si="3"/>
        <v>3500</v>
      </c>
      <c r="L23" s="72">
        <f t="shared" si="8"/>
        <v>6500</v>
      </c>
      <c r="M23" s="72" t="s">
        <v>45</v>
      </c>
      <c r="N23" s="72"/>
      <c r="O23" s="97">
        <f t="shared" si="9"/>
        <v>6500</v>
      </c>
      <c r="P23" s="72"/>
    </row>
    <row r="24" spans="1:16" s="75" customFormat="1" ht="25.5">
      <c r="A24" s="72">
        <v>19</v>
      </c>
      <c r="B24" s="76" t="s">
        <v>101</v>
      </c>
      <c r="C24" s="72" t="s">
        <v>28</v>
      </c>
      <c r="D24" s="72">
        <v>5000</v>
      </c>
      <c r="E24" s="72"/>
      <c r="F24" s="72">
        <f t="shared" si="10"/>
        <v>5000</v>
      </c>
      <c r="G24" s="72">
        <v>15</v>
      </c>
      <c r="H24" s="72">
        <f t="shared" si="1"/>
        <v>750</v>
      </c>
      <c r="I24" s="72">
        <v>20</v>
      </c>
      <c r="J24" s="72">
        <f t="shared" si="2"/>
        <v>1000</v>
      </c>
      <c r="K24" s="72">
        <f t="shared" si="3"/>
        <v>1750</v>
      </c>
      <c r="L24" s="72">
        <f t="shared" si="8"/>
        <v>3250</v>
      </c>
      <c r="M24" s="72" t="s">
        <v>45</v>
      </c>
      <c r="N24" s="72"/>
      <c r="O24" s="97">
        <f t="shared" si="9"/>
        <v>3250</v>
      </c>
      <c r="P24" s="72"/>
    </row>
    <row r="25" spans="1:16" s="75" customFormat="1" ht="25.5">
      <c r="A25" s="72">
        <v>20</v>
      </c>
      <c r="B25" s="76" t="s">
        <v>29</v>
      </c>
      <c r="C25" s="72" t="s">
        <v>30</v>
      </c>
      <c r="D25" s="72">
        <v>4000</v>
      </c>
      <c r="E25" s="72"/>
      <c r="F25" s="72">
        <f t="shared" si="10"/>
        <v>4000</v>
      </c>
      <c r="G25" s="72">
        <v>15</v>
      </c>
      <c r="H25" s="72">
        <f t="shared" si="1"/>
        <v>600</v>
      </c>
      <c r="I25" s="72">
        <v>20</v>
      </c>
      <c r="J25" s="72">
        <f t="shared" si="2"/>
        <v>800</v>
      </c>
      <c r="K25" s="72">
        <f t="shared" si="3"/>
        <v>1400</v>
      </c>
      <c r="L25" s="72">
        <f t="shared" si="8"/>
        <v>2600</v>
      </c>
      <c r="M25" s="72" t="s">
        <v>45</v>
      </c>
      <c r="N25" s="72"/>
      <c r="O25" s="97">
        <f t="shared" si="9"/>
        <v>2600</v>
      </c>
      <c r="P25" s="72"/>
    </row>
    <row r="26" spans="1:16" s="75" customFormat="1" ht="25.5">
      <c r="A26" s="72">
        <v>21</v>
      </c>
      <c r="B26" s="76" t="s">
        <v>31</v>
      </c>
      <c r="C26" s="72" t="s">
        <v>32</v>
      </c>
      <c r="D26" s="72">
        <v>12000</v>
      </c>
      <c r="E26" s="72"/>
      <c r="F26" s="72">
        <f t="shared" si="10"/>
        <v>12000</v>
      </c>
      <c r="G26" s="72">
        <v>15</v>
      </c>
      <c r="H26" s="72">
        <f t="shared" si="1"/>
        <v>1800</v>
      </c>
      <c r="I26" s="72">
        <v>20</v>
      </c>
      <c r="J26" s="72">
        <f t="shared" si="2"/>
        <v>2400</v>
      </c>
      <c r="K26" s="72">
        <f t="shared" si="3"/>
        <v>4200</v>
      </c>
      <c r="L26" s="72">
        <f t="shared" si="8"/>
        <v>7800</v>
      </c>
      <c r="M26" s="72" t="s">
        <v>45</v>
      </c>
      <c r="N26" s="72"/>
      <c r="O26" s="97">
        <f t="shared" si="9"/>
        <v>7800</v>
      </c>
      <c r="P26" s="72"/>
    </row>
    <row r="27" spans="1:16" s="75" customFormat="1">
      <c r="A27" s="140" t="s">
        <v>33</v>
      </c>
      <c r="B27" s="141"/>
      <c r="C27" s="142"/>
      <c r="D27" s="82">
        <f>SUM(D2:D26)</f>
        <v>800400</v>
      </c>
      <c r="E27" s="82">
        <f t="shared" ref="E27:F27" si="11">SUM(E2:E26)</f>
        <v>527000</v>
      </c>
      <c r="F27" s="82">
        <f t="shared" si="11"/>
        <v>273400</v>
      </c>
      <c r="G27" s="72" t="s">
        <v>73</v>
      </c>
      <c r="H27" s="73">
        <f>SUM(H2:H26)</f>
        <v>39210</v>
      </c>
      <c r="I27" s="72" t="s">
        <v>73</v>
      </c>
      <c r="J27" s="72">
        <f>SUM(J2:J26)</f>
        <v>54680</v>
      </c>
      <c r="K27" s="82">
        <f>SUM(K2:K26)</f>
        <v>93890</v>
      </c>
      <c r="L27" s="82">
        <f>SUM(L2:L26)</f>
        <v>706510</v>
      </c>
      <c r="M27" s="72"/>
      <c r="N27" s="82">
        <f>SUM(N2:N26)</f>
        <v>43250</v>
      </c>
      <c r="O27" s="82">
        <f>SUM(O2:O26)</f>
        <v>331460</v>
      </c>
      <c r="P27" s="82">
        <f>SUM(P2:P26)</f>
        <v>527000</v>
      </c>
    </row>
    <row r="28" spans="1:16" s="75" customFormat="1">
      <c r="A28" s="98" t="s">
        <v>34</v>
      </c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1"/>
      <c r="N28" s="100"/>
      <c r="O28" s="100"/>
      <c r="P28" s="100"/>
    </row>
    <row r="29" spans="1:16" s="75" customFormat="1">
      <c r="A29" s="102" t="s">
        <v>35</v>
      </c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5"/>
      <c r="N29" s="104"/>
      <c r="O29" s="104"/>
      <c r="P29" s="104"/>
    </row>
    <row r="30" spans="1:16" s="75" customFormat="1">
      <c r="A30" s="143">
        <v>22</v>
      </c>
      <c r="B30" s="103" t="s">
        <v>36</v>
      </c>
      <c r="C30" s="104" t="s">
        <v>37</v>
      </c>
      <c r="D30" s="104">
        <v>5000</v>
      </c>
      <c r="E30" s="104"/>
      <c r="F30" s="104">
        <f>D30</f>
        <v>5000</v>
      </c>
      <c r="G30" s="104">
        <v>15</v>
      </c>
      <c r="H30" s="72">
        <f t="shared" ref="H30:H33" si="12">D30*G30/100</f>
        <v>750</v>
      </c>
      <c r="I30" s="105">
        <v>20</v>
      </c>
      <c r="J30" s="72">
        <f t="shared" ref="J30:J33" si="13">I30*D30/100</f>
        <v>1000</v>
      </c>
      <c r="K30" s="104">
        <f t="shared" ref="K30:K33" si="14">D30-L30</f>
        <v>1750</v>
      </c>
      <c r="L30" s="104">
        <f>D30-(G30*D30/100)-(I30*D30/100)</f>
        <v>3250</v>
      </c>
      <c r="M30" s="105" t="s">
        <v>45</v>
      </c>
      <c r="N30" s="104"/>
      <c r="O30" s="104">
        <f t="shared" ref="O30:O32" si="15">L30</f>
        <v>3250</v>
      </c>
      <c r="P30" s="104"/>
    </row>
    <row r="31" spans="1:16" s="75" customFormat="1">
      <c r="A31" s="144"/>
      <c r="B31" s="103" t="s">
        <v>38</v>
      </c>
      <c r="C31" s="104" t="s">
        <v>39</v>
      </c>
      <c r="D31" s="104">
        <v>4000</v>
      </c>
      <c r="E31" s="104"/>
      <c r="F31" s="104">
        <f t="shared" ref="F31:F33" si="16">D31</f>
        <v>4000</v>
      </c>
      <c r="G31" s="104">
        <v>15</v>
      </c>
      <c r="H31" s="72">
        <f t="shared" si="12"/>
        <v>600</v>
      </c>
      <c r="I31" s="105">
        <v>20</v>
      </c>
      <c r="J31" s="72">
        <f t="shared" si="13"/>
        <v>800</v>
      </c>
      <c r="K31" s="104">
        <f t="shared" si="14"/>
        <v>1400</v>
      </c>
      <c r="L31" s="104">
        <f>D31-(G31*D31/100)-(I31*D31/100)</f>
        <v>2600</v>
      </c>
      <c r="M31" s="105" t="s">
        <v>45</v>
      </c>
      <c r="N31" s="104"/>
      <c r="O31" s="104">
        <f t="shared" si="15"/>
        <v>2600</v>
      </c>
      <c r="P31" s="104"/>
    </row>
    <row r="32" spans="1:16" s="75" customFormat="1">
      <c r="A32" s="145"/>
      <c r="B32" s="103" t="s">
        <v>40</v>
      </c>
      <c r="C32" s="104" t="s">
        <v>39</v>
      </c>
      <c r="D32" s="104">
        <v>12000</v>
      </c>
      <c r="E32" s="104"/>
      <c r="F32" s="104">
        <f t="shared" si="16"/>
        <v>12000</v>
      </c>
      <c r="G32" s="104">
        <v>15</v>
      </c>
      <c r="H32" s="72">
        <f t="shared" si="12"/>
        <v>1800</v>
      </c>
      <c r="I32" s="105">
        <v>20</v>
      </c>
      <c r="J32" s="72">
        <f t="shared" si="13"/>
        <v>2400</v>
      </c>
      <c r="K32" s="104">
        <f t="shared" si="14"/>
        <v>4200</v>
      </c>
      <c r="L32" s="104">
        <f>D32-(G32*D32/100)-(I32*D32/100)</f>
        <v>7800</v>
      </c>
      <c r="M32" s="105" t="s">
        <v>45</v>
      </c>
      <c r="N32" s="104"/>
      <c r="O32" s="104">
        <f t="shared" si="15"/>
        <v>7800</v>
      </c>
      <c r="P32" s="104"/>
    </row>
    <row r="33" spans="1:16" s="75" customFormat="1" ht="38.25">
      <c r="A33" s="104">
        <v>23</v>
      </c>
      <c r="B33" s="103" t="s">
        <v>102</v>
      </c>
      <c r="C33" s="104" t="s">
        <v>42</v>
      </c>
      <c r="D33" s="104">
        <v>16000</v>
      </c>
      <c r="E33" s="104"/>
      <c r="F33" s="104">
        <f t="shared" si="16"/>
        <v>16000</v>
      </c>
      <c r="G33" s="104">
        <v>15</v>
      </c>
      <c r="H33" s="72">
        <f t="shared" si="12"/>
        <v>2400</v>
      </c>
      <c r="I33" s="105">
        <v>20</v>
      </c>
      <c r="J33" s="72">
        <f t="shared" si="13"/>
        <v>3200</v>
      </c>
      <c r="K33" s="104">
        <f t="shared" si="14"/>
        <v>5600</v>
      </c>
      <c r="L33" s="104">
        <f>D33-(G33*D33/100)-(I33*D33/100)</f>
        <v>10400</v>
      </c>
      <c r="M33" s="105" t="s">
        <v>59</v>
      </c>
      <c r="N33" s="104">
        <f>L33</f>
        <v>10400</v>
      </c>
      <c r="O33" s="104"/>
      <c r="P33" s="104"/>
    </row>
    <row r="34" spans="1:16" s="75" customFormat="1">
      <c r="A34" s="140" t="s">
        <v>33</v>
      </c>
      <c r="B34" s="141"/>
      <c r="C34" s="142"/>
      <c r="D34" s="106">
        <f>SUM(D30:D33)</f>
        <v>37000</v>
      </c>
      <c r="E34" s="106">
        <f t="shared" ref="E34:F34" si="17">SUM(E30:E33)</f>
        <v>0</v>
      </c>
      <c r="F34" s="106">
        <f t="shared" si="17"/>
        <v>37000</v>
      </c>
      <c r="G34" s="106" t="s">
        <v>73</v>
      </c>
      <c r="H34" s="106">
        <f>SUM(H30:H33)</f>
        <v>5550</v>
      </c>
      <c r="I34" s="106" t="s">
        <v>73</v>
      </c>
      <c r="J34" s="106">
        <f>SUM(J30:J33)</f>
        <v>7400</v>
      </c>
      <c r="K34" s="106">
        <f>SUM(K30:K33)</f>
        <v>12950</v>
      </c>
      <c r="L34" s="106">
        <f>SUM(L30:L33)</f>
        <v>24050</v>
      </c>
      <c r="M34" s="107"/>
      <c r="N34" s="106">
        <f>SUM(N30:N33)</f>
        <v>10400</v>
      </c>
      <c r="O34" s="106">
        <f t="shared" ref="O34:P34" si="18">SUM(O30:O33)</f>
        <v>13650</v>
      </c>
      <c r="P34" s="106">
        <f t="shared" si="18"/>
        <v>0</v>
      </c>
    </row>
    <row r="35" spans="1:16" s="111" customFormat="1">
      <c r="A35" s="146" t="s">
        <v>70</v>
      </c>
      <c r="B35" s="146"/>
      <c r="C35" s="146"/>
      <c r="D35" s="108">
        <f>D34+D27</f>
        <v>837400</v>
      </c>
      <c r="E35" s="108"/>
      <c r="F35" s="108"/>
      <c r="G35" s="109"/>
      <c r="H35" s="108">
        <f t="shared" ref="H35:J35" si="19">H34+H27</f>
        <v>44760</v>
      </c>
      <c r="I35" s="108"/>
      <c r="J35" s="108">
        <f t="shared" si="19"/>
        <v>62080</v>
      </c>
      <c r="K35" s="108">
        <f>K34+K27</f>
        <v>106840</v>
      </c>
      <c r="L35" s="108">
        <f>L34+L27</f>
        <v>730560</v>
      </c>
      <c r="M35" s="110"/>
      <c r="N35" s="108">
        <f>N34+N27</f>
        <v>53650</v>
      </c>
      <c r="O35" s="108">
        <f>O34+O27</f>
        <v>345110</v>
      </c>
      <c r="P35" s="108">
        <f>P34+P27</f>
        <v>527000</v>
      </c>
    </row>
    <row r="36" spans="1:16" s="75" customFormat="1">
      <c r="B36" s="112"/>
      <c r="M36" s="113"/>
    </row>
    <row r="37" spans="1:16" s="75" customFormat="1">
      <c r="B37" s="112" t="s">
        <v>89</v>
      </c>
      <c r="M37" s="113"/>
    </row>
    <row r="38" spans="1:16" s="75" customFormat="1" ht="38.25">
      <c r="A38" s="114" t="s">
        <v>62</v>
      </c>
      <c r="B38" s="115" t="s">
        <v>60</v>
      </c>
      <c r="C38" s="114" t="s">
        <v>61</v>
      </c>
      <c r="D38" s="114" t="s">
        <v>79</v>
      </c>
      <c r="E38" s="73" t="s">
        <v>48</v>
      </c>
      <c r="F38" s="73" t="s">
        <v>94</v>
      </c>
      <c r="G38" s="116" t="s">
        <v>78</v>
      </c>
      <c r="H38" s="117" t="s">
        <v>74</v>
      </c>
      <c r="I38" s="114" t="s">
        <v>75</v>
      </c>
      <c r="J38" s="114" t="s">
        <v>76</v>
      </c>
      <c r="K38" s="117" t="s">
        <v>58</v>
      </c>
      <c r="L38" s="114" t="s">
        <v>77</v>
      </c>
      <c r="M38" s="118" t="s">
        <v>83</v>
      </c>
      <c r="N38" s="119" t="s">
        <v>84</v>
      </c>
      <c r="O38" s="119" t="s">
        <v>85</v>
      </c>
      <c r="P38" s="118" t="s">
        <v>86</v>
      </c>
    </row>
    <row r="39" spans="1:16" s="75" customFormat="1">
      <c r="A39" s="114">
        <v>1</v>
      </c>
      <c r="B39" s="114">
        <v>2</v>
      </c>
      <c r="C39" s="114">
        <v>3</v>
      </c>
      <c r="D39" s="114">
        <v>4</v>
      </c>
      <c r="E39" s="114">
        <v>5</v>
      </c>
      <c r="F39" s="114">
        <v>6</v>
      </c>
      <c r="G39" s="114">
        <v>7</v>
      </c>
      <c r="H39" s="114">
        <v>8</v>
      </c>
      <c r="I39" s="114">
        <v>9</v>
      </c>
      <c r="J39" s="114">
        <v>10</v>
      </c>
      <c r="K39" s="114">
        <v>11</v>
      </c>
      <c r="L39" s="114">
        <v>12</v>
      </c>
      <c r="M39" s="114">
        <v>13</v>
      </c>
      <c r="N39" s="114">
        <v>14</v>
      </c>
      <c r="O39" s="114">
        <v>15</v>
      </c>
      <c r="P39" s="114">
        <v>16</v>
      </c>
    </row>
    <row r="40" spans="1:16">
      <c r="A40" s="120">
        <v>1</v>
      </c>
      <c r="B40" s="121" t="s">
        <v>80</v>
      </c>
      <c r="C40" s="120">
        <v>5</v>
      </c>
      <c r="D40" s="120">
        <f>37000/C40</f>
        <v>7400</v>
      </c>
      <c r="E40" s="120">
        <f>E27</f>
        <v>527000</v>
      </c>
      <c r="F40" s="120">
        <f>F27</f>
        <v>273400</v>
      </c>
      <c r="G40" s="122">
        <f>D27+D40</f>
        <v>807800</v>
      </c>
      <c r="H40" s="123">
        <f>G40-P35</f>
        <v>280800</v>
      </c>
      <c r="I40" s="120">
        <f>H27+D40*0.15</f>
        <v>40320</v>
      </c>
      <c r="J40" s="120">
        <f>J27+D40*0.2</f>
        <v>56160</v>
      </c>
      <c r="K40" s="123">
        <f>I40+J40</f>
        <v>96480</v>
      </c>
      <c r="L40" s="120">
        <f>H40-I40-J40</f>
        <v>184320</v>
      </c>
      <c r="M40" s="124">
        <f>H40*0.8</f>
        <v>224640</v>
      </c>
      <c r="N40" s="124">
        <f>I40*0.8</f>
        <v>32256</v>
      </c>
      <c r="O40" s="124">
        <f>J40*0.8</f>
        <v>44928</v>
      </c>
      <c r="P40" s="124">
        <f>M40-N40-O40</f>
        <v>147456</v>
      </c>
    </row>
    <row r="41" spans="1:16">
      <c r="A41" s="120"/>
      <c r="B41" s="121"/>
      <c r="C41" s="120"/>
      <c r="D41" s="120"/>
      <c r="E41" s="120"/>
      <c r="F41" s="120"/>
      <c r="G41" s="120"/>
      <c r="H41" s="123"/>
      <c r="I41" s="120"/>
      <c r="J41" s="120"/>
      <c r="K41" s="120"/>
      <c r="L41" s="120"/>
      <c r="M41" s="126"/>
      <c r="N41" s="126"/>
      <c r="O41" s="126"/>
      <c r="P41" s="126"/>
    </row>
    <row r="46" spans="1:16">
      <c r="B46" s="127" t="s">
        <v>90</v>
      </c>
    </row>
    <row r="47" spans="1:16" ht="38.25">
      <c r="A47" s="116" t="s">
        <v>62</v>
      </c>
      <c r="B47" s="116" t="s">
        <v>60</v>
      </c>
      <c r="C47" s="116" t="s">
        <v>61</v>
      </c>
      <c r="D47" s="116" t="s">
        <v>79</v>
      </c>
      <c r="E47" s="73" t="s">
        <v>48</v>
      </c>
      <c r="F47" s="73" t="s">
        <v>94</v>
      </c>
      <c r="G47" s="116" t="s">
        <v>78</v>
      </c>
      <c r="H47" s="129" t="s">
        <v>74</v>
      </c>
      <c r="I47" s="116" t="s">
        <v>75</v>
      </c>
      <c r="J47" s="116" t="s">
        <v>76</v>
      </c>
      <c r="K47" s="129" t="s">
        <v>58</v>
      </c>
      <c r="L47" s="116" t="s">
        <v>77</v>
      </c>
      <c r="M47" s="118" t="s">
        <v>83</v>
      </c>
      <c r="N47" s="119" t="s">
        <v>84</v>
      </c>
      <c r="O47" s="119" t="s">
        <v>85</v>
      </c>
      <c r="P47" s="118" t="s">
        <v>87</v>
      </c>
    </row>
    <row r="48" spans="1:16">
      <c r="A48" s="114">
        <v>1</v>
      </c>
      <c r="B48" s="114">
        <v>2</v>
      </c>
      <c r="C48" s="114">
        <v>3</v>
      </c>
      <c r="D48" s="114">
        <v>4</v>
      </c>
      <c r="E48" s="114">
        <v>5</v>
      </c>
      <c r="F48" s="114">
        <v>6</v>
      </c>
      <c r="G48" s="114">
        <v>7</v>
      </c>
      <c r="H48" s="114">
        <v>8</v>
      </c>
      <c r="I48" s="114">
        <v>9</v>
      </c>
      <c r="J48" s="114">
        <v>10</v>
      </c>
      <c r="K48" s="114">
        <v>11</v>
      </c>
      <c r="L48" s="114">
        <v>12</v>
      </c>
      <c r="M48" s="114">
        <v>13</v>
      </c>
      <c r="N48" s="114">
        <v>14</v>
      </c>
      <c r="O48" s="114">
        <v>15</v>
      </c>
      <c r="P48" s="114">
        <v>16</v>
      </c>
    </row>
    <row r="49" spans="1:16">
      <c r="A49" s="130">
        <v>1</v>
      </c>
      <c r="B49" s="130" t="s">
        <v>80</v>
      </c>
      <c r="C49" s="130">
        <v>1</v>
      </c>
      <c r="D49" s="130">
        <v>37000</v>
      </c>
      <c r="E49" s="130">
        <v>641200</v>
      </c>
      <c r="F49" s="130">
        <v>273400</v>
      </c>
      <c r="G49" s="130">
        <v>951600</v>
      </c>
      <c r="H49" s="130">
        <v>332400</v>
      </c>
      <c r="I49" s="130">
        <v>44760</v>
      </c>
      <c r="J49" s="130">
        <v>31040</v>
      </c>
      <c r="K49" s="130">
        <v>75800</v>
      </c>
      <c r="L49" s="130">
        <v>256600</v>
      </c>
      <c r="M49" s="130">
        <v>265920</v>
      </c>
      <c r="N49" s="130">
        <v>35808</v>
      </c>
      <c r="O49" s="130">
        <v>24832</v>
      </c>
      <c r="P49" s="130">
        <v>205280</v>
      </c>
    </row>
    <row r="50" spans="1:16">
      <c r="A50" s="130">
        <v>1</v>
      </c>
      <c r="B50" s="130" t="s">
        <v>80</v>
      </c>
      <c r="C50" s="130">
        <v>2</v>
      </c>
      <c r="D50" s="130">
        <v>18500</v>
      </c>
      <c r="E50" s="130">
        <v>641200</v>
      </c>
      <c r="F50" s="130">
        <v>273400</v>
      </c>
      <c r="G50" s="130">
        <v>933100</v>
      </c>
      <c r="H50" s="130">
        <v>313900</v>
      </c>
      <c r="I50" s="130">
        <v>41985</v>
      </c>
      <c r="J50" s="130">
        <v>29190</v>
      </c>
      <c r="K50" s="130">
        <v>71175</v>
      </c>
      <c r="L50" s="130">
        <v>242725</v>
      </c>
      <c r="M50" s="130">
        <v>251120</v>
      </c>
      <c r="N50" s="130">
        <v>33588</v>
      </c>
      <c r="O50" s="130">
        <v>23352</v>
      </c>
      <c r="P50" s="130">
        <v>194180</v>
      </c>
    </row>
    <row r="51" spans="1:16">
      <c r="A51" s="130">
        <v>1</v>
      </c>
      <c r="B51" s="130" t="s">
        <v>80</v>
      </c>
      <c r="C51" s="130">
        <v>3</v>
      </c>
      <c r="D51" s="130">
        <v>12333.333333333334</v>
      </c>
      <c r="E51" s="130">
        <v>641200</v>
      </c>
      <c r="F51" s="130">
        <v>273400</v>
      </c>
      <c r="G51" s="130">
        <v>926933.33333333337</v>
      </c>
      <c r="H51" s="130">
        <v>307733.33333333337</v>
      </c>
      <c r="I51" s="130">
        <v>41060</v>
      </c>
      <c r="J51" s="130">
        <v>28573.333333333332</v>
      </c>
      <c r="K51" s="130">
        <v>69633.333333333328</v>
      </c>
      <c r="L51" s="130">
        <v>238100.00000000003</v>
      </c>
      <c r="M51" s="130">
        <v>246186.66666666672</v>
      </c>
      <c r="N51" s="130">
        <v>32848</v>
      </c>
      <c r="O51" s="130">
        <v>22858.666666666668</v>
      </c>
      <c r="P51" s="130">
        <v>190480.00000000006</v>
      </c>
    </row>
    <row r="52" spans="1:16">
      <c r="A52" s="130">
        <v>1</v>
      </c>
      <c r="B52" s="130" t="s">
        <v>80</v>
      </c>
      <c r="C52" s="130">
        <v>4</v>
      </c>
      <c r="D52" s="130">
        <v>9250</v>
      </c>
      <c r="E52" s="130">
        <v>641200</v>
      </c>
      <c r="F52" s="130">
        <v>273400</v>
      </c>
      <c r="G52" s="130">
        <v>923850</v>
      </c>
      <c r="H52" s="130">
        <v>304650</v>
      </c>
      <c r="I52" s="130">
        <v>40597.5</v>
      </c>
      <c r="J52" s="130">
        <v>28265</v>
      </c>
      <c r="K52" s="130">
        <v>68862.5</v>
      </c>
      <c r="L52" s="130">
        <v>235787.5</v>
      </c>
      <c r="M52" s="130">
        <v>243720</v>
      </c>
      <c r="N52" s="130">
        <v>32478</v>
      </c>
      <c r="O52" s="130">
        <v>22612</v>
      </c>
      <c r="P52" s="130">
        <v>188630</v>
      </c>
    </row>
    <row r="53" spans="1:16">
      <c r="A53" s="130">
        <v>1</v>
      </c>
      <c r="B53" s="130" t="s">
        <v>80</v>
      </c>
      <c r="C53" s="130">
        <v>5</v>
      </c>
      <c r="D53" s="130">
        <v>7400</v>
      </c>
      <c r="E53" s="130">
        <v>641200</v>
      </c>
      <c r="F53" s="130">
        <v>273400</v>
      </c>
      <c r="G53" s="130">
        <v>922000</v>
      </c>
      <c r="H53" s="130">
        <v>302800</v>
      </c>
      <c r="I53" s="130">
        <v>40320</v>
      </c>
      <c r="J53" s="130">
        <v>28080</v>
      </c>
      <c r="K53" s="130">
        <v>68400</v>
      </c>
      <c r="L53" s="130">
        <v>234400</v>
      </c>
      <c r="M53" s="130">
        <v>242240</v>
      </c>
      <c r="N53" s="130">
        <v>32256</v>
      </c>
      <c r="O53" s="130">
        <v>22464</v>
      </c>
      <c r="P53" s="130">
        <v>187520</v>
      </c>
    </row>
    <row r="54" spans="1:16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N54" s="128"/>
      <c r="O54" s="128"/>
      <c r="P54" s="128"/>
    </row>
    <row r="55" spans="1:16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N55" s="128"/>
      <c r="O55" s="128"/>
      <c r="P55" s="128"/>
    </row>
  </sheetData>
  <mergeCells count="5">
    <mergeCell ref="B16:P16"/>
    <mergeCell ref="A27:C27"/>
    <mergeCell ref="A30:A32"/>
    <mergeCell ref="A34:C34"/>
    <mergeCell ref="A35:C35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ADTP 80% -BG</vt:lpstr>
      <vt:lpstr>Sheet1</vt:lpstr>
      <vt:lpstr>TSTP_80%</vt:lpstr>
      <vt:lpstr>'ADTP 80% -BG'!Print_Area</vt:lpstr>
      <vt:lpstr>'ADTP 80% -BG'!Print_Titles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Engr. Robindronath Mahato MCIPS PMP</dc:creator>
  <cp:lastModifiedBy>Windows User</cp:lastModifiedBy>
  <cp:lastPrinted>2026-01-18T08:53:42Z</cp:lastPrinted>
  <dcterms:created xsi:type="dcterms:W3CDTF">2025-10-28T09:22:45Z</dcterms:created>
  <dcterms:modified xsi:type="dcterms:W3CDTF">2026-07-29T11:21:19Z</dcterms:modified>
</cp:coreProperties>
</file>